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965977555d0e14b/MKT DIGITAL/SITE_MARTINS_GESTAO/SITE-MARTINS GESTÃO - Deploy/"/>
    </mc:Choice>
  </mc:AlternateContent>
  <xr:revisionPtr revIDLastSave="165" documentId="8_{768E163E-CFAF-4DB0-B5D1-BD542553AF05}" xr6:coauthVersionLast="47" xr6:coauthVersionMax="47" xr10:uidLastSave="{82CBFAFD-42E9-4928-9263-D38716C7A2CC}"/>
  <bookViews>
    <workbookView xWindow="-120" yWindow="-120" windowWidth="29040" windowHeight="15720" activeTab="2" xr2:uid="{4E2F6D31-B170-4249-BA3D-FE29ACCF4E52}"/>
  </bookViews>
  <sheets>
    <sheet name="MARTINS | Gestão" sheetId="5" r:id="rId1"/>
    <sheet name="Manual de Uso" sheetId="4" r:id="rId2"/>
    <sheet name="Dashboard" sheetId="1" r:id="rId3"/>
    <sheet name="Lançamentos" sheetId="2" r:id="rId4"/>
    <sheet name="Projeções" sheetId="3" r:id="rId5"/>
    <sheet name="Claude Log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2" l="1"/>
  <c r="F28" i="2"/>
  <c r="D28" i="2"/>
  <c r="E8" i="1" s="1"/>
  <c r="C10" i="3" a="1"/>
  <c r="C10" i="3" s="1"/>
  <c r="B31" i="3"/>
  <c r="B10" i="3"/>
  <c r="J9" i="1"/>
  <c r="J8" i="1"/>
  <c r="J7" i="1"/>
  <c r="J6" i="1"/>
  <c r="J5" i="1"/>
  <c r="J4" i="1"/>
  <c r="J3" i="1"/>
  <c r="J2" i="1"/>
  <c r="F27" i="1"/>
  <c r="E27" i="1"/>
  <c r="C27" i="1"/>
  <c r="B27" i="1"/>
  <c r="F17" i="1"/>
  <c r="F16" i="1"/>
  <c r="F15" i="1"/>
  <c r="F14" i="1"/>
  <c r="D21" i="1"/>
  <c r="D20" i="1"/>
  <c r="D19" i="1"/>
  <c r="D18" i="1"/>
  <c r="D17" i="1"/>
  <c r="D16" i="1"/>
  <c r="D15" i="1"/>
  <c r="D14" i="1"/>
  <c r="H21" i="3"/>
  <c r="H20" i="3"/>
  <c r="H19" i="3"/>
  <c r="H18" i="3"/>
  <c r="H17" i="3"/>
  <c r="H16" i="3"/>
  <c r="H15" i="3"/>
  <c r="B30" i="3"/>
  <c r="B29" i="3"/>
  <c r="B28" i="3"/>
  <c r="B27" i="3"/>
  <c r="B26" i="3"/>
  <c r="B25" i="3"/>
  <c r="G21" i="3"/>
  <c r="F21" i="3"/>
  <c r="E21" i="3"/>
  <c r="D21" i="3"/>
  <c r="C21" i="3"/>
  <c r="B21" i="3"/>
  <c r="G20" i="3"/>
  <c r="F20" i="3"/>
  <c r="E20" i="3"/>
  <c r="D20" i="3"/>
  <c r="C20" i="3"/>
  <c r="B20" i="3"/>
  <c r="B11" i="3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B8" i="1" l="1"/>
  <c r="C8" i="1"/>
  <c r="E17" i="1" l="1"/>
  <c r="E20" i="1"/>
  <c r="E16" i="1"/>
  <c r="E19" i="1"/>
  <c r="E18" i="1"/>
  <c r="E21" i="1"/>
  <c r="D8" i="1"/>
  <c r="F8" i="1" s="1"/>
  <c r="E15" i="1"/>
  <c r="E14" i="1"/>
  <c r="E20" i="2" l="1"/>
  <c r="E21" i="2"/>
  <c r="E23" i="2"/>
  <c r="E2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tc={963BCBF6-B5D8-495B-8D06-D82F92254564}</author>
    <author>tc={66C1B634-30EB-4DFF-B98B-83D98DE3B5C0}</author>
    <author>tc={D2A3420C-1CC6-4A76-8063-510A44F12757}</author>
    <author>tc={B56DD4F2-36AC-4AC5-A4E9-72743220D3BC}</author>
    <author>tc={31CC8523-2C58-4D94-B941-0C63E03784A7}</author>
    <author>tc={83774483-67C2-4A0C-B753-5222D3F12C3A}</author>
    <author>tc={9C7AA810-364F-4B08-8A8B-F9EF9B1ECF18}</author>
    <author>tc={96276F41-E0B3-4F65-9F4C-9923400C3E60}</author>
    <author>tc={B22F4C94-50E2-4FD2-95DA-4C7B1091FB32}</author>
    <author>tc={3F9AD572-6D17-43ED-9F7F-BA7030F99DC1}</author>
    <author>tc={62336691-F3FD-48B2-9F9E-3471EA16A03E}</author>
    <author>tc={2A8CC673-F8F3-4265-ADD6-F3D4E90D20D8}</author>
    <author>tc={DAE8FC5A-640D-4A6C-AC1E-F12975654F36}</author>
  </authors>
  <commentList>
    <comment ref="B8" authorId="0" shapeId="0" xr:uid="{963BCBF6-B5D8-495B-8D06-D82F9225456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💰 TOTAL RECEITAS
Soma de tudo que entrou no caixa no período.
Alimentado automaticamente pela aba Lançamentos.</t>
      </text>
    </comment>
    <comment ref="C8" authorId="1" shapeId="0" xr:uid="{66C1B634-30EB-4DFF-B98B-83D98DE3B5C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💸 TOTAL DESPESAS
Soma de tudo que saiu do caixa.
Alimentado automaticamente pela aba Lançamentos.</t>
      </text>
    </comment>
    <comment ref="D8" authorId="2" shapeId="0" xr:uid="{D2A3420C-1CC6-4A76-8063-510A44F1275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✅ SALDO DO PERÍODO
Receitas menos Despesas.
Positivo = lucrou. Negativo = despesas superaram receitas!</t>
      </text>
    </comment>
    <comment ref="E8" authorId="3" shapeId="0" xr:uid="{B56DD4F2-36AC-4AC5-A4E9-72743220D3BC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🔒 TOTAL PROVISÕES
Valores separados para FGTS, 13º, IR etc.
Esse dinheiro já está comprometido — não use para outros fins!</t>
      </text>
    </comment>
    <comment ref="F8" authorId="4" shapeId="0" xr:uid="{31CC8523-2C58-4D94-B941-0C63E03784A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📊 MARGEM LÍQUIDA
De cada R$1,00 de receita, quanto sobrou.
Ex: 52,9% = R$0,53 de cada real ficou com você.</t>
      </text>
    </comment>
    <comment ref="F14" authorId="5" shapeId="0" xr:uid="{83774483-67C2-4A0C-B753-5222D3F12C3A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💵 SALDO LIVRE
Dinheiro disponível após cobrir necessidades operacionais.
Detalhes na aba Projeções linha 11.</t>
      </text>
    </comment>
    <comment ref="F15" authorId="6" shapeId="0" xr:uid="{9C7AA810-364F-4B08-8A8B-F9EF9B1ECF1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⚙️ NECESSIDADE DE CAPITAL DE GIRO
Valor mínimo para operar sem aperto.
= A Receber + Estoques - A Pagar</t>
      </text>
    </comment>
    <comment ref="F16" authorId="7" shapeId="0" xr:uid="{96276F41-E0B3-4F65-9F4C-9923400C3E6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📥 A RECEBER PENDENTE
Vendas feitas mas ainda não recebidas.
Lançamentos com STATUS 'A Receber'.</t>
      </text>
    </comment>
    <comment ref="F17" authorId="8" shapeId="0" xr:uid="{B22F4C94-50E2-4FD2-95DA-4C7B1091FB32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📤 A PAGAR PENDENTE
Contas em aberto não pagas ainda.
Lançamentos com STATUS 'A Pagar'.</t>
      </text>
    </comment>
    <comment ref="B27" authorId="9" shapeId="0" xr:uid="{3F9AD572-6D17-43ED-9F7F-BA7030F99DC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🔒 PROVISÃO TOTAL MENSAL
Separe esse valor todo mês para FGTS, férias, 13º, INSS e impostos.
Esse dinheiro não é seu — são obrigações legais!</t>
      </text>
    </comment>
    <comment ref="C27" authorId="10" shapeId="0" xr:uid="{62336691-F3FD-48B2-9F9E-3471EA16A03E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🏛️ SIMPLES NACIONAL ESTIMADO
Estimativa do DAS mensal. Alíquota: 6%.
Quer ter um contador especialista cuidando de tudo?
👉 MARTINS | Gestão — contato@martinsgestao.com.br | @martinsgestao</t>
      </text>
    </comment>
    <comment ref="E27" authorId="11" shapeId="0" xr:uid="{2A8CC673-F8F3-4265-ADD6-F3D4E90D20D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📈 RESULTADO LÍQUIDO PROJETADO
Média dos próximos 6 meses da aba Projeções.</t>
      </text>
    </comment>
    <comment ref="F27" authorId="12" shapeId="0" xr:uid="{DAE8FC5A-640D-4A6C-AC1E-F12975654F3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📊 MARGEM PROJETADA
De cada R$1,00 previsto, quanto deve sobrar.
Meta saudável: acima de 20%.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tc={DAB4E241-46DD-4862-941F-6EAB614A2A98}</author>
    <author>tc={0868C785-C666-4195-8451-5B347F0DC472}</author>
    <author>tc={8CFE470B-F8D1-4A94-95B4-C99E762664A5}</author>
    <author>tc={6FED3E03-7DF7-42AB-B210-DC07A338A3A6}</author>
  </authors>
  <commentList>
    <comment ref="A4" authorId="0" shapeId="0" xr:uid="{DAB4E241-46DD-4862-941F-6EAB614A2A9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DATA
Digite: DD/MM/AAAA
Exemplo: 15/03/2026</t>
      </text>
    </comment>
    <comment ref="D4" authorId="1" shapeId="0" xr:uid="{0868C785-C666-4195-8451-5B347F0DC472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TIPO:
• RECEITA = dinheiro que entrou
• DESPESA = dinheiro que saiu
• PROVISAO = reserva para obrigação futura
(PROVISAO sem acento)</t>
      </text>
    </comment>
    <comment ref="G4" authorId="2" shapeId="0" xr:uid="{8CFE470B-F8D1-4A94-95B4-C99E762664A5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STATUS:
• Recebido = já recebido
• Pago = já pago
• A Receber = pendente de recebimento
• A Pagar = pendente de pagamento
• Provisionado = reserva feita
⚡ Atualize sempre que pagar ou receber!</t>
      </text>
    </comment>
    <comment ref="B28" authorId="3" shapeId="0" xr:uid="{6FED3E03-7DF7-42AB-B210-DC07A338A3A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⬅️ EDITE AQUI
Digite o mês: MM/AAAA
Ex: 03/2026 = março de 2026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tc={3F20D668-BF61-4DB3-AFCB-8DD2C106C876}</author>
    <author>tc={80F5E21A-F659-418D-9456-1A05EE67AE7D}</author>
    <author>tc={B467D6D5-13E0-4861-8896-ACA31F384E44}</author>
  </authors>
  <commentList>
    <comment ref="A10" authorId="0" shapeId="0" xr:uid="{3F20D668-BF61-4DB3-AFCB-8DD2C106C87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NCG = Necessidade de Capital de Giro
Valor mínimo para manter o negócio funcionando.
= A Receber + Estoques - A Pagar
⚠️ Negativo = risco de caixa!</t>
      </text>
    </comment>
    <comment ref="A11" authorId="1" shapeId="0" xr:uid="{80F5E21A-F659-418D-9456-1A05EE67AE7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SALDO LIVRE
Dinheiro disponível após cobrir a necessidade de giro.
✅ Positivo = saudável
⚠️ Negativo = busque crédito ou corte despesas</t>
      </text>
    </comment>
    <comment ref="B24" authorId="2" shapeId="0" xr:uid="{B467D6D5-13E0-4861-8896-ACA31F384E4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⬅️ EDITE AQUI
Informe o total da sua folha mensal.
Os cálculos de provisão atualizam automaticamente.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<sst xmlns="http://schemas.openxmlformats.org/spreadsheetml/2006/main" count="346" uniqueCount="268">
  <si>
    <t>MARTINS | Gestao  -  Mapa de Fluxo de Caixa Pro</t>
  </si>
  <si>
    <t>LANCAMENTOS  |  Registre todas as receitas e despesas do periodo</t>
  </si>
  <si>
    <t>DATA</t>
  </si>
  <si>
    <t>DESCRICAO</t>
  </si>
  <si>
    <t>CATEGORIA</t>
  </si>
  <si>
    <t>TIPO</t>
  </si>
  <si>
    <t>VALOR (R$)</t>
  </si>
  <si>
    <t>FORMA PGTO</t>
  </si>
  <si>
    <t>STATUS</t>
  </si>
  <si>
    <t>OBSERVACAO</t>
  </si>
  <si>
    <t>Venda de Produto / Servico</t>
  </si>
  <si>
    <t>Vendas</t>
  </si>
  <si>
    <t>Receita</t>
  </si>
  <si>
    <t>PIX</t>
  </si>
  <si>
    <t>Recebido</t>
  </si>
  <si>
    <t>Cliente A</t>
  </si>
  <si>
    <t>Consultoria Mensal</t>
  </si>
  <si>
    <t>Servicos</t>
  </si>
  <si>
    <t>Transferencia</t>
  </si>
  <si>
    <t>Cliente B</t>
  </si>
  <si>
    <t>Aluguel do Espaco</t>
  </si>
  <si>
    <t>Custos Fixos</t>
  </si>
  <si>
    <t>Despesa</t>
  </si>
  <si>
    <t>Boleto</t>
  </si>
  <si>
    <t>Pago</t>
  </si>
  <si>
    <t>Folha de Pagamento</t>
  </si>
  <si>
    <t>RH</t>
  </si>
  <si>
    <t>Venda Online</t>
  </si>
  <si>
    <t>Cartao</t>
  </si>
  <si>
    <t>E-commerce</t>
  </si>
  <si>
    <t>Energia Eletrica</t>
  </si>
  <si>
    <t>Debito Auto</t>
  </si>
  <si>
    <t>Internet / Telefone</t>
  </si>
  <si>
    <t>Reserva FGTS Ferias</t>
  </si>
  <si>
    <t>Provisoes</t>
  </si>
  <si>
    <t>Provisao</t>
  </si>
  <si>
    <t>Reserva</t>
  </si>
  <si>
    <t>Provisionado</t>
  </si>
  <si>
    <t>8% sobre folha</t>
  </si>
  <si>
    <t>Venda de Produto</t>
  </si>
  <si>
    <t>Cliente C</t>
  </si>
  <si>
    <t>Marketing Digital</t>
  </si>
  <si>
    <t>Marketing</t>
  </si>
  <si>
    <t>Google/Meta Ads</t>
  </si>
  <si>
    <t>Receita de Servico</t>
  </si>
  <si>
    <t>A Receber</t>
  </si>
  <si>
    <t>Fatura aberta</t>
  </si>
  <si>
    <t>Simples Nacional</t>
  </si>
  <si>
    <t>Impostos</t>
  </si>
  <si>
    <t>DARF</t>
  </si>
  <si>
    <t>A Pagar</t>
  </si>
  <si>
    <t>Vence dia 20</t>
  </si>
  <si>
    <t>Provisao Imposto IR</t>
  </si>
  <si>
    <t>Reserva trimestral</t>
  </si>
  <si>
    <t>Despesas Variaveis</t>
  </si>
  <si>
    <t>Variaveis</t>
  </si>
  <si>
    <t>TOTAL RECEITAS</t>
  </si>
  <si>
    <t>TOTAL DESPESAS</t>
  </si>
  <si>
    <t>Saidas</t>
  </si>
  <si>
    <t>SALDO DO PERIODO</t>
  </si>
  <si>
    <t>TOTAL PROVISOES</t>
  </si>
  <si>
    <t>Reservas</t>
  </si>
  <si>
    <t>Informe o saldo atual em conta/caixa</t>
  </si>
  <si>
    <t>Contas a Receber (R$)</t>
  </si>
  <si>
    <t>Valor do estoque disponivel</t>
  </si>
  <si>
    <t>Contas a Pagar (R$)</t>
  </si>
  <si>
    <t>Provisoes Acumuladas (R$)</t>
  </si>
  <si>
    <t>Reservas para impostos e trabalhistas</t>
  </si>
  <si>
    <t>NECESSIDADE DE CAPITAL DE GIRO (NCG)</t>
  </si>
  <si>
    <t>INDICADOR</t>
  </si>
  <si>
    <t>Abr/26</t>
  </si>
  <si>
    <t>Mai/26</t>
  </si>
  <si>
    <t>Ago/26</t>
  </si>
  <si>
    <t>Receita Prevista (R$)</t>
  </si>
  <si>
    <t>Despesas Fixas (R$)</t>
  </si>
  <si>
    <t>Despesas Variaveis (R$)</t>
  </si>
  <si>
    <t>Provisoes (R$)</t>
  </si>
  <si>
    <t>Impostos Estimados (R$)</t>
  </si>
  <si>
    <t>Caixa / Saldo em Conta (R$)</t>
  </si>
  <si>
    <t>Estoques / Insumos (R$)</t>
  </si>
  <si>
    <t>PROJECOES E CAPITAL DE GIRO  |  Planeje seu futuro financeiro com clareza</t>
  </si>
  <si>
    <t>SALDO DE CAIXA LIVRE  (Caixa - NCG)</t>
  </si>
  <si>
    <t>Positivo = saudavel | Negativo = risco de caixa</t>
  </si>
  <si>
    <t>MEDIA 6M</t>
  </si>
  <si>
    <t>RESULTADO LIQUIDO PROJETADO</t>
  </si>
  <si>
    <t>MARGEM LIQUIDA (%)</t>
  </si>
  <si>
    <t>Folha de Pagamento Mensal (R$)</t>
  </si>
  <si>
    <t>&lt;&lt; Edite com o valor da sua folha</t>
  </si>
  <si>
    <t>Provisao FGTS (8% folha)</t>
  </si>
  <si>
    <t>Mensal - deposito FGTS</t>
  </si>
  <si>
    <t>RESERVAR AGORA &gt;&gt;</t>
  </si>
  <si>
    <t>Provisao Ferias (1/12 x 1,33 folha)</t>
  </si>
  <si>
    <t>Mensal - reserva ferias</t>
  </si>
  <si>
    <t>Provisao 13o Salario (1/12 folha)</t>
  </si>
  <si>
    <t>Mensal - reserva 13o</t>
  </si>
  <si>
    <t>Provisao INSS Patronal (20%)</t>
  </si>
  <si>
    <t>Mensal - encargo patronal</t>
  </si>
  <si>
    <t>Provisao Simples Nacional (6% fat.)</t>
  </si>
  <si>
    <t>Mensal - estimativa DAS</t>
  </si>
  <si>
    <t>Provisao IR/CSLL (15% lucro)</t>
  </si>
  <si>
    <t>Trimestral - reserva IR</t>
  </si>
  <si>
    <t>TOTAL A PROVISIONAR POR MES</t>
  </si>
  <si>
    <t>MARTINS | Gestão</t>
  </si>
  <si>
    <t>Mapa de Fluxo de Caixa Pro  |  Dashboard de Gestao Financeira</t>
  </si>
  <si>
    <t xml:space="preserve"> </t>
  </si>
  <si>
    <t>MARGEM LIQUIDA</t>
  </si>
  <si>
    <t>Entradas do mes</t>
  </si>
  <si>
    <t>Saidas do mes</t>
  </si>
  <si>
    <t>Resultado liquido</t>
  </si>
  <si>
    <t>Reservas aprov.</t>
  </si>
  <si>
    <t>Lucro / Receita</t>
  </si>
  <si>
    <t>RESUMO POR CATEGORIA</t>
  </si>
  <si>
    <t>TOTAL (R$)</t>
  </si>
  <si>
    <t>ALERTAS AUTOMATICOS  |  Situacao das Provisoes e Obrigacoes</t>
  </si>
  <si>
    <t>PROVISAO TOTAL</t>
  </si>
  <si>
    <t>A provisionar/mes</t>
  </si>
  <si>
    <t>SIMPLES NACIONAL EST.</t>
  </si>
  <si>
    <t>Estimativa DAS mensal</t>
  </si>
  <si>
    <t>SALDO LIQUIDO PROJ.</t>
  </si>
  <si>
    <t>Resultado projetado</t>
  </si>
  <si>
    <t>MARGEM PROJETADA</t>
  </si>
  <si>
    <t>Margem media 6 meses</t>
  </si>
  <si>
    <t>MARTINS | Gestão  —  Manual de Uso</t>
  </si>
  <si>
    <t>Mapa de Fluxo de Caixa Pro  |  Guia Completo de Utilizacao</t>
  </si>
  <si>
    <t>1. VISAO GERAL DA PLANILHA</t>
  </si>
  <si>
    <t>2. ABA LANCAMENTOS — COMO REGISTRAR</t>
  </si>
  <si>
    <t>4. DASHBOARD — LEITURA DOS INDICADORES</t>
  </si>
  <si>
    <t>Resumo por Categoria</t>
  </si>
  <si>
    <t>5. CODIGO DE CORES</t>
  </si>
  <si>
    <t>6. BOAS PRATICAS E DICAS</t>
  </si>
  <si>
    <t>Assessoria Contabil Especializada  |  Decisoes com Dados, Nao com Intuicao</t>
  </si>
  <si>
    <t>QUEM SOMOS</t>
  </si>
  <si>
    <t>A MARTINS | Gestao e um escritorio de contabilidade moderno, especializado em atender profissionais e empresas que precisam de mais do que numeros — precisam de clareza, estrategia e parceria. Atendemos infoprodutores, profissionais da saude, MEI e pequenos comercios em todo o Brasil, com servico 100% digital e atencao personalizada.</t>
  </si>
  <si>
    <t>SEGMENTOS QUE ATENDEMOS</t>
  </si>
  <si>
    <t>INFOPRODUTORES &amp; CRIADORES DE CONTEUDO</t>
  </si>
  <si>
    <t>Cursos online, mentorias, e-books, afiliados, influenciadores e qualquer pessoa que vende conhecimento digital. Entendemos o seu modelo de negocio — receita variavel, plataformas diversas, CNPJ estrategico. Cuidamos do seu DAS, IR, notas fiscais e planejamento tributario para voce focar no que sabe fazer: criar.</t>
  </si>
  <si>
    <t>Como ajudamos:</t>
  </si>
  <si>
    <t>SAUDE: MEDICOS, DENTISTAS, PSICOLOGO E CLINICAS</t>
  </si>
  <si>
    <t>Profissionais e clinicas da saude precisam de contabilidade que entenda plantoes, consultas particulares, convenios e sociedades. Cuidamos do PJ do profissional liberal, ISS, anotacao de servicos e estrategia para voce pagar menos imposto legalmente.</t>
  </si>
  <si>
    <t>MEI — MICROEMPREENDEDOR INDIVIDUAL</t>
  </si>
  <si>
    <t>Abertura, regularizacao, declaracao anual DASN, emissao de notas fiscais, orientacao sobre o limite de faturamento e o momento certo de migrar para ME. Simples, rapido e sem burocracia.</t>
  </si>
  <si>
    <t>PEQUENOS COMERCIOS E SERVICOS</t>
  </si>
  <si>
    <t>Lojas fisicas, e-commerces, prestadores de servico e restaurantes. Folha de pagamento, FGTS, INSS, Simples Nacional, fluxo de caixa e gestao financeira completa. Parceria real para o dono do negocio que quer crescer com controle.</t>
  </si>
  <si>
    <t>NOSSOS DIFERENCIAIS</t>
  </si>
  <si>
    <t>100% DIGITAL</t>
  </si>
  <si>
    <t>Atendimento remoto em todo o Brasil. Reunioes por video, documentos via WhatsApp e plataforma segura para envio de documentos. Sem deslocamento, sem papel, sem complicacao.</t>
  </si>
  <si>
    <t>ESPECIALIZADO NO SEU SEGMENTO</t>
  </si>
  <si>
    <t>Nao somos um escritorio generics. Conhecemos as especificidades de cada segmento que atendemos — tributacao de infoprodutos, plantoes medicos, comercio varejista. Isso faz toda a diferenca.</t>
  </si>
  <si>
    <t>GESTAO FINANCEIRA INTEGRADA</t>
  </si>
  <si>
    <t>Alem da contabilidade obrigatoria, oferecemos ferramentas como este Mapa de Fluxo de Caixa Pro, DRE mensais, relatorios de margem e consultoria de crescimento para nossos clientes.</t>
  </si>
  <si>
    <t>COMUNICACAO CLARA E RAPIDA</t>
  </si>
  <si>
    <t>Chega de contadores que so aparecem no Imposto de Renda. Na MARTINS | Gestao voce tem um parceiro de negocio disponivel para tirar duvidas, orientar decisoes e resolver problemas o ano todo.</t>
  </si>
  <si>
    <t>PRECO JUSTO COM TRANSPARENCIA</t>
  </si>
  <si>
    <t>Planos claros, sem surpresas. Voce sabe exatamente o que paga e o que recebe. Nossos precos sao acessiveis para quem esta crescendo e escalamos juntos conforme o seu negocio evolui.</t>
  </si>
  <si>
    <t>FALE COM A MARTINS | GESTAO</t>
  </si>
  <si>
    <t>WhatsApp</t>
  </si>
  <si>
    <t>Atendimento rapido e personalizado. Entre em contato e receba uma analise inicial gratuita do seu negocio.</t>
  </si>
  <si>
    <t>Instagram</t>
  </si>
  <si>
    <t>@martinsgestao — Dicas diarias de financas, contabilidade e gestao para pequenos negocios.</t>
  </si>
  <si>
    <t>E-mail</t>
  </si>
  <si>
    <t>contato@martinsgestao.com.br — Para envio de documentos e solicitacoes formais.</t>
  </si>
  <si>
    <t>Horario</t>
  </si>
  <si>
    <t>TURN #</t>
  </si>
  <si>
    <t>DATE</t>
  </si>
  <si>
    <t>USER REQUEST</t>
  </si>
  <si>
    <t>ACTION TAKEN</t>
  </si>
  <si>
    <t>DETAILS</t>
  </si>
  <si>
    <t>OUTCOME</t>
  </si>
  <si>
    <t>Categoria</t>
  </si>
  <si>
    <t>Total (R$)</t>
  </si>
  <si>
    <t>Pendentes - A Receber:</t>
  </si>
  <si>
    <t>Periodo: Marco/2026  |  Dados da aba Lancamentos  |  Capacidade: ate 500 lancamentos</t>
  </si>
  <si>
    <t>Ou use: =SUMIF(Lançamentos!G5:G500,"A Receber",Lançamentos!E5:E500)</t>
  </si>
  <si>
    <t>Ou use: =SUMIF(Lançamentos!G5:G500,"A Pagar",Lançamentos!E5:E500)</t>
  </si>
  <si>
    <t>MES</t>
  </si>
  <si>
    <t>Mes filtrado:</t>
  </si>
  <si>
    <t>Receitas:</t>
  </si>
  <si>
    <t>Despesas:</t>
  </si>
  <si>
    <t>Saldo:</t>
  </si>
  <si>
    <t>% DO TOTAL</t>
  </si>
  <si>
    <t>Criar dashboard completo Mapa de Fluxo de Caixa Pro com paleta verde petroleo e bronze, branding MARTINS | Gestao, planilha automatica, manual de uso e aba de apresentacao.</t>
  </si>
  <si>
    <t>Criadas 6 abas: Dashboard, Lancamentos, Projecoes, Manual de Uso, MARTINS | Gestao, Claude Log.</t>
  </si>
  <si>
    <t>Paleta verde #1B4D3E + bronze #CD7F32. Formulas SUMIF/SUMPRODUCT. Alertas de provisao. Dados de exemplo. Layout moderno.</t>
  </si>
  <si>
    <t>Dashboard completo criado com 6 abas funcionais.</t>
  </si>
  <si>
    <t>Usuário autorizou melhorias livres. Perguntou se dica estava no manual.</t>
  </si>
  <si>
    <t>Corrigidos bugs críticos, expandida capacidade para 500 lancamentos, filtro por mes, melhorias visuais.</t>
  </si>
  <si>
    <t>Fixes: #NOME? em Projecoes, datas DD/MM/AAAA, meses da projecao, SUMIF→500 linhas, filtro mes (linha 28 Lancamentos), % do Total no Dashboard, bordas, Manual atualizado.</t>
  </si>
  <si>
    <t>Todos os bugs corrigidos. Capacidade 500 lancamentos. Dashboard totalmente automatico.</t>
  </si>
  <si>
    <t>Usuário pediu revisão da planilha incompleta e remoção das linhas de grade.</t>
  </si>
  <si>
    <t>Auditei todas as 5 abas, identifiquei fórmulas ausentes e corrigi. Desmarquei linhas de grade em todas as abas.</t>
  </si>
  <si>
    <t>Corrigidos: coluna MES (I5:I18 Lançamentos), totais E20:E23, filtro mês D28/F28/H28, NCG B10:B11 (Projeções), Resultado Líquido B20:H20, Margem B21:H21, Provisões B25:B31, Médias H15:H21, KPIs B8:F8 (Dashboard), tabela categorias D14:E21, indicadores F14:F17, alertas B27:C27/E27:F27, mini-tabela J2:J9. Gráfico atualizado. gridlines = false em 6 abas.</t>
  </si>
  <si>
    <t>Planilha 100% funcional: todas as fórmulas preenchidas, dados fluindo entre abas, gráfico alimentado, linhas de grade removidas.</t>
  </si>
  <si>
    <t>Saldo disponível em caixa após cobrir necessidades de capital de giro</t>
  </si>
  <si>
    <t>Quanto de capital de giro seu negócio precisa para operar</t>
  </si>
  <si>
    <t>Valores que clientes ainda não pagaram — dinheiro a entrar</t>
  </si>
  <si>
    <t>Contas que ainda não foram pagas — compromissos em aberto</t>
  </si>
  <si>
    <t>🔍  FILTRO POR MÊS — Digite o mês desejado em B28 no formato MM/AAAA  (ex: 03/2026)</t>
  </si>
  <si>
    <t>03/2026</t>
  </si>
  <si>
    <t>O que é esta planilha?</t>
  </si>
  <si>
    <t>Esta é a sua central financeira. Aqui você registra o que entra e o que sai, e a planilha cuida do resto: calcula totais, mostra gráficos, alerta sobre obrigações e projeta seu futuro financeiro — tudo automaticamente.</t>
  </si>
  <si>
    <t>Por onde começar?</t>
  </si>
  <si>
    <t>Siga esta ordem:
1️⃣  LANÇAMENTOS → registre suas receitas e despesas do dia a dia
2️⃣  PROJEÇÕES → informe sua folha de pagamento e saldo atual
3️⃣  DASHBOARD → veja o resumo completo do seu negócio
O Manual de Uso e a aba MARTINS | Gestão têm dicas e suporte.</t>
  </si>
  <si>
    <t>① Acesse a aba Lançamentos</t>
  </si>
  <si>
    <t>Clique na aba 'Lançamentos' na parte inferior da tela. Você verá uma tabela com colunas para preencher. Os dados de exemplo já mostram o padrão correto.</t>
  </si>
  <si>
    <t>② Preencha a DATA</t>
  </si>
  <si>
    <t>Digite a data no formato DD/MM/AAAA — por exemplo: 15/03/2026.
⚠️ Se aparecer um número estranho, clique com o botão direito na célula → Formatar Células → Data.</t>
  </si>
  <si>
    <t>③ Escolha o TIPO</t>
  </si>
  <si>
    <t>Esta coluna é a mais importante!
🟢 RECEITA → dinheiro que ENTROU (venda, serviço recebido, pagamento de cliente)
🔴 DESPESA → dinheiro que SAIU (aluguel, conta de luz, salário, imposto pago)
🟡 PROVISAO → valor que você está SEPARANDO para pagar depois (FGTS, 13º, IR)
Digite exatamente como acima. PROVISAO sem acento.</t>
  </si>
  <si>
    <t>④ Escolha a CATEGORIA</t>
  </si>
  <si>
    <t>Classifique o lançamento em uma das categorias:
Vendas | Serviços | Custos Fixos | RH | Marketing | Impostos | Variáveis | Provisões
Pode criar categorias novas digitando diretamente. O Dashboard atualiza sozinho.</t>
  </si>
  <si>
    <t>⑤ Preencha o STATUS</t>
  </si>
  <si>
    <t>Recebido → dinheiro já entrou na sua conta
Pago → despesa já foi paga
A Receber → venda feita, mas o cliente ainda não pagou
A Pagar → conta que ainda vence
Provisionado → valor já separado para obrigação futura
⚡ IMPORTANTE: quando receber ou pagar, volte e atualize o status!</t>
  </si>
  <si>
    <t>⑥ Capacidade e novos lançamentos</t>
  </si>
  <si>
    <t>A planilha suporta até 500 lançamentos. Adicione novos logo abaixo dos dados existentes (a partir da linha 19) e tudo atualiza sozinho. Sem necessidade de ajustar fórmulas.</t>
  </si>
  <si>
    <t>Capital de Giro — o que preencher?</t>
  </si>
  <si>
    <t>Informe os valores atuais do seu negócio (campos em AZUL):
• Saldo em conta: quanto tem no banco agora
• Contas a Receber: total de vendas ainda não recebidas
• Estoques: valor do seu estoque atual (se tiver)
• Contas a Pagar: total de despesas ainda não pagas
• Provisões Acumuladas: total já separado para FGTS, 13º etc.
A planilha calcula sozinha o Saldo Livre e a Necessidade de Capital de Giro (NCG).</t>
  </si>
  <si>
    <t>Projeção de Fluxo — como usar?</t>
  </si>
  <si>
    <t>Os campos em AZUL são editáveis. Coloque as receitas e despesas que você PREVÊ para os próximos 6 meses.
A planilha calcula automaticamente o Resultado Líquido e a Margem de cada mês.</t>
  </si>
  <si>
    <t>Provisões — por que isso é importante?</t>
  </si>
  <si>
    <t>Informe apenas o valor da sua folha de pagamento (célula B24, em azul).
A planilha calcula automaticamente quanto você deve separar por mês para:
• FGTS (8% da folha)
• Férias (1/12 da folha × 1,33)
• 13º Salário (1/12 da folha)
• INSS Patronal (20% da folha)
• Simples Nacional (estimativa com base no faturamento)
• IR/CSLL (estimativa trimestral)
Esses valores não são opcionais — são obrigações legais!</t>
  </si>
  <si>
    <t>Os 4 quadros coloridos (KPIs)</t>
  </si>
  <si>
    <t>🟢 TOTAL RECEITAS → tudo que entrou no mês
🔴 TOTAL DESPESAS → tudo que saiu
🧱 SALDO DO PERÍODO → receitas menos despesas (positivo = lucro)
🟡 TOTAL PROVISÕES → valor já separado para obrigações legais
📊 MARGEM LÍQUIDA → % do que sobrou sobre o que entrou
Todos atualizam automaticamente quando você lança na aba Lançamentos.</t>
  </si>
  <si>
    <t>Tabela que mostra quanto foi movimentado em cada categoria (Vendas, RH, Marketing etc.) e o % que cada uma representa no total.
→ Ótimo para identificar onde você gasta mais e onde pode economizar.</t>
  </si>
  <si>
    <t>Alertas de Provisões</t>
  </si>
  <si>
    <t>Quadros na parte de baixo do Dashboard mostram:
• Total a provisionar por mês (FGTS + férias + 13º + INSS)
• Estimativa do Simples Nacional mensal
• Saldo líquido projetado para os próximos 6 meses
• Margem média projetada
Todos calculados automaticamente.</t>
  </si>
  <si>
    <t>🔵 Azul nos valores</t>
  </si>
  <si>
    <t>Campo que VOCÊ deve editar. São os dados de entrada (inputs). Nunca têm fórmulas.</t>
  </si>
  <si>
    <t>🟢 Verde Petróleo</t>
  </si>
  <si>
    <t>Receitas, resultados positivos e cabeçalhos principais. Bom sinal!</t>
  </si>
  <si>
    <t>🔴 Vermelho</t>
  </si>
  <si>
    <t>Despesas, valores negativos e alertas. Preste atenção!</t>
  </si>
  <si>
    <t>🟡 Bronze / Dourado</t>
  </si>
  <si>
    <t>Provisões e saldo do período. Valores que merecem atenção especial.</t>
  </si>
  <si>
    <t>⚫ Preto / Cinza</t>
  </si>
  <si>
    <t>Fórmulas automáticas. Não editar — a planilha calcula sozinha!</t>
  </si>
  <si>
    <t>📅 Atualize toda semana</t>
  </si>
  <si>
    <t>Escolha um dia fixo (ex: segunda de manhã) para registrar todos os lançamentos da semana anterior. Leva menos de 10 minutos e garante que o Dashboard reflita a realidade do seu negócio.</t>
  </si>
  <si>
    <t>✅ Atualize o STATUS</t>
  </si>
  <si>
    <t>Quando um cliente pagar, mude o status de 'A Receber' para 'Recebido'. Quando você pagar uma conta, mude de 'A Pagar' para 'Pago'. Isso mantém o saldo correto e os alertas funcionando.</t>
  </si>
  <si>
    <t>⛔ Não apague as fórmulas</t>
  </si>
  <si>
    <t>As células sem cor azul têm fórmulas automáticas. Se apagar por acidente, entre em contato com a MARTINS | Gestão para restaurar.</t>
  </si>
  <si>
    <t>🔒 Provisões são obrigatórias</t>
  </si>
  <si>
    <t>FGTS, férias, 13º e IR não são opções — são obrigações legais. Separe mensalmente os valores indicados na aba Projeções ANTES de considerar que sobrou dinheiro. Não use esse valor para outras coisas!</t>
  </si>
  <si>
    <t>3. ABA PROJEÇÕES — COMO USAR</t>
  </si>
  <si>
    <t>Como usar: adicione seus lançamentos abaixo. TIPO: Receita = dinheiro que entrou │ Despesa = dinheiro que saiu │ Provisao = valor separado para obrigação futura (sem acento)</t>
  </si>
  <si>
    <t>CAPITAL DE GIRO — Informe os valores atuais do seu negócio (campos em AZUL são editáveis por você)</t>
  </si>
  <si>
    <t>PROJEÇÃO DE FLUXO DE CAIXA — Próximos 6 meses  │  Os campos em AZUL são suas previsões — edite conforme sua realidade</t>
  </si>
  <si>
    <t>ALERTAS DE PROVISIONAMENTO — Edite só a célula B24 (Folha de Pagamento) │ Todos os cálculos abaixo são automáticos</t>
  </si>
  <si>
    <t>💡 Dica: os valores de B6 (Contas a Receber) e B8 (Contas a Pagar) também podem ser vinculados automaticamente à aba Lançamentos. Consulte a MARTINS | Gestão para configurar.</t>
  </si>
  <si>
    <t>Usuário pediu revisão de usabilidade para público com pouco conhecimento financeiro, incluindo ajustes no Manual.</t>
  </si>
  <si>
    <t>Auditei todas as abas, corrigi bugs, simplificuei linguagem, adicionei notas explicativas e reescrevi o Manual de Uso.</t>
  </si>
  <si>
    <t>Correções: F17:F20 Lançamentos limpos (fórmulas erradas removidas); B31 Projeções corrigido (incluiu B30/IR); C10 Projeções (#NOME? removido); B28 convertido para texto MM/AAAA (mais fácil de usar); G14:G17 Dashboard com labels explicativos; títulos de seções de Projeções reescritos com instruções claras; linha A3 Lançamentos simplificada; Manual de Uso completamente reescrito com linguagem acessível, emojis e passos numerados; notas (comments) adicionadas em 20+ células chave em Dashboard, Lançamentos e Projeções.</t>
  </si>
  <si>
    <t>Planilha pronta para usuário iniciante: linguagem simples, notas em células críticas, instrução inline em cada seção, Manual com passo a passo visual.</t>
  </si>
  <si>
    <t>7. CONTRATE A MARTINS | GESTÃO — VÁ ALÉM DA PLANILHA</t>
  </si>
  <si>
    <t>📊 Esta planilha é só o começo</t>
  </si>
  <si>
    <t>Esta ferramenta gratuita dá uma visão clara das suas finanças — mas um negócio que cresce precisa de muito mais.
Com a MARTINS | Gestão ao seu lado, você tem:
✔ Contabilidade completa e obrigatória (DAS, IRPF, IRPJ, DASN, e-Social)
✔ Planejamento tributário para pagar menos imposto dentro da lei
✔ DRE mensal, fluxo de caixa e relatórios de margem personalizados
✔ Consultoria de crescimento: quando abrir CNPJ, quando migrar de MEI para ME, como estruturar sociedade
✔ Atendimento rápido no WhatsApp o ano todo — sem sumir no Imposto de Renda
Tudo 100% digital, com preço justo e sem surpresas na fatura.</t>
  </si>
  <si>
    <t>📲 Fale agora com a gente</t>
  </si>
  <si>
    <t>Quer ir além da planilha? A MARTINS | Gestão cuida da sua contabilidade completa — DAS, IRPJ, planejamento tributário e consultoria de crescimento.  │  📲 @martinsgestao  │  📧 contato@martinsgestao.com.br  │  Primeira análise gratuita!</t>
  </si>
  <si>
    <t>Planilha é bom. Contador especializado é melhor. A MARTINS | Gestão faz sua contabilidade completa, planejamento tributário e cuida das obrigações legais por você.  │  📲 @martinsgestao  │  contato@martinsgestao.com.br  │  Primeira consulta grátis!</t>
  </si>
  <si>
    <t>Projetou o futuro, agora execute com segurança. A MARTINS | Gestão transforma projeções em estratégia real: planejamento tributário, consultoria de crescimento e contabilidade completa.  │  📲 @martinsgestao  │  contato@martinsgestao.com.br</t>
  </si>
  <si>
    <t>Esta planilha é gratuita. A tranquilidade de ter tudo regularizado, não é. Contrate a MARTINS | Gestão e durma sem preocupações com o Fisco.  │  📲 @martinsgestao  │  contato@martinsgestao.com.br</t>
  </si>
  <si>
    <t>Não deixe seu negócio crescer sem estrutura. A MARTINS | Gestão é o parceiro contábil que você precisa para tomar decisões com dados, não com intuição.  │  Seu sucesso é o nosso negócio.</t>
  </si>
  <si>
    <t>Usuário pediu para remover qualquer menção de suporte/assistência à planilha e substituir por marketing de venda do serviço contábil.</t>
  </si>
  <si>
    <t>Substituída seção 7 do Manual (Suporte → Contrate a MARTINS | Gestão). Rodapés de todas as 5 abas atualizados com mensagens de venda. Comentários com linguagem de suporte técnico convertidos para chamadas comerciais.</t>
  </si>
  <si>
    <t>Manual seção 7: novo título, 2 entradas de marketing (serviços oferecidos + canais de contato). Rodapés: Dashboard, Lançamentos, Projeções, Manual e MARTINS|Gestão — todos com pitch de venda personalizado por contexto de cada aba. Comentário de INSS atualizado com CTA.</t>
  </si>
  <si>
    <t>Planilha sem nenhuma menção de suporte técnico. Todas as saídas voltadas para converter usuário em cliente.</t>
  </si>
  <si>
    <t>Segunda a Sexta, das 9h as 17h. Emergencias fiscais atendidas por WhatsApp.</t>
  </si>
  <si>
    <t>Não espere o problema aparecer para buscar um contador.
A melhor decisão é ter um especialista antes que o erro aconteça.
💬 WhatsApp: atendimento rápido, análise gratuita do seu negócio na primeira conversa
📸 Instagram: @martinsgestao — dicas diárias de finanças e gestão
📧 E-mail: contato@martinsgestao.com.br
🕑 Atendimento: Segunda a Sexta, das 9h às 17h
Acesse a aba ‘MARTINS | Gestão’ e conheça todos os nossos serviços 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</si>
</sst>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\R&quot;R$&quot;\ #,##0.00"/>
    <numFmt numFmtId="165" formatCode="0.0%"/>
    <numFmt numFmtId="168" formatCode="\R&quot;R$&quot;#,##0;\(\R&quot;R$&quot;#,##0\);&quot;-&quot;"/>
  </numFmts>
  <fonts count="77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Segoe UI"/>
      <family val="2"/>
    </font>
    <font>
      <b/>
      <sz val="11"/>
      <color rgb="FFFFFFFF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b/>
      <sz val="16"/>
      <color rgb="FFFFFFFF"/>
      <name val="Segoe UI"/>
      <family val="2"/>
    </font>
    <font>
      <b/>
      <sz val="11"/>
      <color rgb="FFFFFFFF"/>
      <name val="Segoe UI"/>
      <family val="2"/>
    </font>
    <font>
      <i/>
      <sz val="9"/>
      <color rgb="FF5A3E1B"/>
      <name val="Aptos Narrow"/>
      <family val="2"/>
      <scheme val="minor"/>
    </font>
    <font>
      <i/>
      <sz val="9"/>
      <color rgb="FF5A3E1B"/>
      <name val="Segoe UI"/>
      <family val="2"/>
    </font>
    <font>
      <b/>
      <sz val="10"/>
      <color rgb="FFFFFFFF"/>
      <name val="Aptos Narrow"/>
      <family val="2"/>
      <scheme val="minor"/>
    </font>
    <font>
      <b/>
      <sz val="10"/>
      <color rgb="FFFFFFFF"/>
      <name val="Segoe UI"/>
      <family val="2"/>
    </font>
    <font>
      <b/>
      <sz val="10"/>
      <color rgb="FF1B4D3E"/>
      <name val="Segoe UI"/>
      <family val="2"/>
    </font>
    <font>
      <b/>
      <sz val="10"/>
      <color rgb="FFC0392B"/>
      <name val="Segoe UI"/>
      <family val="2"/>
    </font>
    <font>
      <b/>
      <sz val="10"/>
      <color rgb="FFCD7F32"/>
      <name val="Segoe UI"/>
      <family val="2"/>
    </font>
    <font>
      <b/>
      <sz val="11"/>
      <color rgb="FF90EE90"/>
      <name val="Aptos Narrow"/>
      <family val="2"/>
      <scheme val="minor"/>
    </font>
    <font>
      <b/>
      <sz val="12"/>
      <color rgb="FF90EE90"/>
      <name val="Aptos Narrow"/>
      <family val="2"/>
      <scheme val="minor"/>
    </font>
    <font>
      <b/>
      <sz val="11"/>
      <color rgb="FFFFB3B3"/>
      <name val="Aptos Narrow"/>
      <family val="2"/>
      <scheme val="minor"/>
    </font>
    <font>
      <b/>
      <sz val="12"/>
      <color rgb="FFFFB3B3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b/>
      <sz val="11"/>
      <color rgb="FFFFD580"/>
      <name val="Aptos Narrow"/>
      <family val="2"/>
      <scheme val="minor"/>
    </font>
    <font>
      <b/>
      <sz val="12"/>
      <color rgb="FFFFD580"/>
      <name val="Aptos Narrow"/>
      <family val="2"/>
      <scheme val="minor"/>
    </font>
    <font>
      <b/>
      <sz val="11"/>
      <color rgb="FFCD7F32"/>
      <name val="Aptos Narrow"/>
      <family val="2"/>
      <scheme val="minor"/>
    </font>
    <font>
      <b/>
      <sz val="9"/>
      <color rgb="FFCD7F32"/>
      <name val="Aptos Narrow"/>
      <family val="2"/>
      <scheme val="minor"/>
    </font>
    <font>
      <b/>
      <sz val="11"/>
      <color rgb="FF1B4D3E"/>
      <name val="Aptos Narrow"/>
      <family val="2"/>
      <scheme val="minor"/>
    </font>
    <font>
      <i/>
      <sz val="9"/>
      <color rgb="FF888888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i/>
      <sz val="9"/>
      <color rgb="FFFFFFFF"/>
      <name val="Aptos Narrow"/>
      <family val="2"/>
      <scheme val="minor"/>
    </font>
    <font>
      <i/>
      <sz val="9"/>
      <color rgb="FF90EE90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b/>
      <sz val="11"/>
      <color rgb="FFC0392B"/>
      <name val="Aptos Narrow"/>
      <family val="2"/>
      <scheme val="minor"/>
    </font>
    <font>
      <b/>
      <sz val="9"/>
      <color rgb="FFC0392B"/>
      <name val="Aptos Narrow"/>
      <family val="2"/>
      <scheme val="minor"/>
    </font>
    <font>
      <b/>
      <sz val="13"/>
      <color rgb="FFFFD580"/>
      <name val="Aptos Narrow"/>
      <family val="2"/>
      <scheme val="minor"/>
    </font>
    <font>
      <sz val="11"/>
      <color rgb="FFFFFFFF"/>
      <name val="Segoe UI"/>
      <family val="2"/>
    </font>
    <font>
      <b/>
      <sz val="10"/>
      <color rgb="FF5A3E1B"/>
      <name val="Aptos Narrow"/>
      <family val="2"/>
      <scheme val="minor"/>
    </font>
    <font>
      <b/>
      <sz val="8"/>
      <color rgb="FF90EE90"/>
      <name val="Aptos Narrow"/>
      <family val="2"/>
      <scheme val="minor"/>
    </font>
    <font>
      <b/>
      <sz val="18"/>
      <color rgb="FF90EE90"/>
      <name val="Aptos Narrow"/>
      <family val="2"/>
      <scheme val="minor"/>
    </font>
    <font>
      <sz val="8"/>
      <color rgb="FF90EE90"/>
      <name val="Aptos Narrow"/>
      <family val="2"/>
      <scheme val="minor"/>
    </font>
    <font>
      <b/>
      <sz val="8"/>
      <color rgb="FFFFB3B3"/>
      <name val="Aptos Narrow"/>
      <family val="2"/>
      <scheme val="minor"/>
    </font>
    <font>
      <b/>
      <sz val="18"/>
      <color rgb="FFFFB3B3"/>
      <name val="Aptos Narrow"/>
      <family val="2"/>
      <scheme val="minor"/>
    </font>
    <font>
      <sz val="8"/>
      <color rgb="FFFFB3B3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b/>
      <sz val="18"/>
      <color rgb="FFFFFFFF"/>
      <name val="Aptos Narrow"/>
      <family val="2"/>
      <scheme val="minor"/>
    </font>
    <font>
      <sz val="8"/>
      <color rgb="FFFFFFFF"/>
      <name val="Aptos Narrow"/>
      <family val="2"/>
      <scheme val="minor"/>
    </font>
    <font>
      <b/>
      <sz val="8"/>
      <color rgb="FFFFD580"/>
      <name val="Aptos Narrow"/>
      <family val="2"/>
      <scheme val="minor"/>
    </font>
    <font>
      <b/>
      <sz val="18"/>
      <color rgb="FFFFD580"/>
      <name val="Aptos Narrow"/>
      <family val="2"/>
      <scheme val="minor"/>
    </font>
    <font>
      <sz val="8"/>
      <color rgb="FFFFD580"/>
      <name val="Aptos Narrow"/>
      <family val="2"/>
      <scheme val="minor"/>
    </font>
    <font>
      <b/>
      <sz val="16"/>
      <color rgb="FFFFD580"/>
      <name val="Aptos Narrow"/>
      <family val="2"/>
      <scheme val="minor"/>
    </font>
    <font>
      <b/>
      <sz val="16"/>
      <color rgb="FFFFB3B3"/>
      <name val="Aptos Narrow"/>
      <family val="2"/>
      <scheme val="minor"/>
    </font>
    <font>
      <b/>
      <sz val="16"/>
      <color rgb="FF90EE90"/>
      <name val="Aptos Narrow"/>
      <family val="2"/>
      <scheme val="minor"/>
    </font>
    <font>
      <b/>
      <sz val="22"/>
      <color rgb="FFCD7F32"/>
      <name val="Aptos Narrow"/>
      <family val="2"/>
      <scheme val="minor"/>
    </font>
    <font>
      <b/>
      <sz val="10"/>
      <color rgb="FF1B4D3E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0"/>
      <color rgb="FF333333"/>
      <name val="Aptos Narrow"/>
      <family val="2"/>
      <scheme val="minor"/>
    </font>
    <font>
      <sz val="10"/>
      <color rgb="FFCC0000"/>
      <name val="Aptos Narrow"/>
      <family val="2"/>
      <scheme val="minor"/>
    </font>
    <font>
      <b/>
      <sz val="10"/>
      <color rgb="FF7D1F1F"/>
      <name val="Aptos Narrow"/>
      <family val="2"/>
      <scheme val="minor"/>
    </font>
    <font>
      <sz val="10"/>
      <color rgb="FF7D1F1F"/>
      <name val="Aptos Narrow"/>
      <family val="2"/>
      <scheme val="minor"/>
    </font>
    <font>
      <sz val="10"/>
      <color rgb="FF0000FF"/>
      <name val="Aptos Narrow"/>
      <family val="2"/>
      <scheme val="minor"/>
    </font>
    <font>
      <b/>
      <sz val="10"/>
      <color rgb="FF0000FF"/>
      <name val="Aptos Narrow"/>
      <family val="2"/>
      <scheme val="minor"/>
    </font>
    <font>
      <b/>
      <sz val="10"/>
      <color rgb="FFC0392B"/>
      <name val="Aptos Narrow"/>
      <family val="2"/>
      <scheme val="minor"/>
    </font>
    <font>
      <b/>
      <sz val="10"/>
      <color rgb="FFCD7F32"/>
      <name val="Aptos Narrow"/>
      <family val="2"/>
      <scheme val="minor"/>
    </font>
    <font>
      <b/>
      <sz val="10"/>
      <color rgb="FF333333"/>
      <name val="Aptos Narrow"/>
      <family val="2"/>
      <scheme val="minor"/>
    </font>
    <font>
      <b/>
      <sz val="32"/>
      <color rgb="FFCD7F32"/>
      <name val="Aptos Narrow"/>
      <family val="2"/>
      <scheme val="minor"/>
    </font>
    <font>
      <b/>
      <sz val="13"/>
      <color rgb="FFFFFFFF"/>
      <name val="Aptos Narrow"/>
      <family val="2"/>
      <scheme val="minor"/>
    </font>
    <font>
      <sz val="10"/>
      <color rgb="FFFFFFFF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i/>
      <sz val="9"/>
      <color rgb="FFC0392B"/>
      <name val="Aptos Narrow"/>
      <family val="2"/>
      <scheme val="minor"/>
    </font>
    <font>
      <i/>
      <sz val="8"/>
      <color rgb="FF888888"/>
      <name val="Aptos Narrow"/>
      <family val="2"/>
      <scheme val="minor"/>
    </font>
    <font>
      <i/>
      <sz val="8"/>
      <color rgb="FF0000AA"/>
      <name val="Aptos Narrow"/>
      <family val="2"/>
      <scheme val="minor"/>
    </font>
    <font>
      <sz val="9"/>
      <color rgb="FF888888"/>
      <name val="Aptos Narrow"/>
      <family val="2"/>
      <scheme val="minor"/>
    </font>
    <font>
      <b/>
      <sz val="12"/>
      <color rgb="FFCD7F32"/>
      <name val="Aptos Narrow"/>
      <family val="2"/>
      <scheme val="minor"/>
    </font>
    <font>
      <sz val="10"/>
      <color rgb="FF1B4D3E"/>
      <name val="Aptos Narrow"/>
      <family val="2"/>
      <scheme val="minor"/>
    </font>
    <font>
      <b/>
      <sz val="10"/>
      <color rgb="FF0000AA"/>
      <name val="Aptos Narrow"/>
      <family val="2"/>
      <scheme val="minor"/>
    </font>
    <font>
      <b/>
      <sz val="28"/>
      <color theme="0"/>
      <name val="Segoe UI"/>
      <family val="2"/>
    </font>
    <font>
      <i/>
      <sz val="8"/>
      <color rgb="FF8B7355"/>
      <name val="Aptos Narrow"/>
      <family val="2"/>
      <scheme val="minor"/>
    </font>
    <font>
      <sz val="9"/>
      <color indexed="81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rgb="FF1B4D3E"/>
        <bgColor indexed="64"/>
      </patternFill>
    </fill>
    <fill>
      <patternFill patternType="solid">
        <fgColor rgb="FFCD7F32"/>
        <bgColor indexed="64"/>
      </patternFill>
    </fill>
    <fill>
      <patternFill patternType="solid">
        <fgColor rgb="FFF0EBE3"/>
        <bgColor indexed="64"/>
      </patternFill>
    </fill>
    <fill>
      <patternFill patternType="solid">
        <fgColor rgb="FFFAFAF8"/>
        <bgColor indexed="64"/>
      </patternFill>
    </fill>
    <fill>
      <patternFill patternType="solid">
        <fgColor rgb="FF7D1F1F"/>
        <bgColor indexed="64"/>
      </patternFill>
    </fill>
    <fill>
      <patternFill patternType="solid">
        <fgColor rgb="FF5A3E1B"/>
        <bgColor indexed="64"/>
      </patternFill>
    </fill>
    <fill>
      <patternFill patternType="solid">
        <fgColor rgb="FF2C6E49"/>
        <bgColor indexed="64"/>
      </patternFill>
    </fill>
    <fill>
      <patternFill patternType="solid">
        <fgColor rgb="FFFFFAEE"/>
        <bgColor indexed="64"/>
      </patternFill>
    </fill>
    <fill>
      <patternFill patternType="solid">
        <fgColor rgb="FFFFF8F0"/>
        <bgColor indexed="64"/>
      </patternFill>
    </fill>
    <fill>
      <patternFill patternType="solid">
        <fgColor rgb="FFFFF0E0"/>
        <bgColor indexed="64"/>
      </patternFill>
    </fill>
    <fill>
      <patternFill patternType="solid">
        <fgColor rgb="FFF5F0EA"/>
        <bgColor indexed="64"/>
      </patternFill>
    </fill>
    <fill>
      <patternFill patternType="solid">
        <fgColor rgb="FFE8F5E9"/>
        <bgColor indexed="64"/>
      </patternFill>
    </fill>
    <fill>
      <patternFill patternType="solid">
        <fgColor rgb="FFE3F2FD"/>
        <bgColor indexed="64"/>
      </patternFill>
    </fill>
  </fills>
  <borders count="30">
    <border>
      <left/>
      <right/>
      <top/>
      <bottom/>
      <diagonal/>
    </border>
    <border>
      <left style="thin">
        <color rgb="FFD5C9BC"/>
      </left>
      <right style="thin">
        <color rgb="FFD5C9BC"/>
      </right>
      <top/>
      <bottom style="thin">
        <color rgb="FFD5C9BC"/>
      </bottom>
      <diagonal/>
    </border>
    <border>
      <left style="thin">
        <color rgb="FFD5C9BC"/>
      </left>
      <right style="thin">
        <color rgb="FFD5C9BC"/>
      </right>
      <top style="thin">
        <color rgb="FFD5C9BC"/>
      </top>
      <bottom style="thin">
        <color rgb="FFD5C9BC"/>
      </bottom>
      <diagonal/>
    </border>
    <border>
      <left style="thin">
        <color rgb="FFD5C9BC"/>
      </left>
      <right/>
      <top style="thin">
        <color rgb="FFD5C9BC"/>
      </top>
      <bottom style="thin">
        <color rgb="FFD5C9BC"/>
      </bottom>
      <diagonal/>
    </border>
    <border>
      <left style="thin">
        <color rgb="FF2C6E49"/>
      </left>
      <right style="thin">
        <color rgb="FF2C6E49"/>
      </right>
      <top style="medium">
        <color rgb="FF1B4D3E"/>
      </top>
      <bottom/>
      <diagonal/>
    </border>
    <border>
      <left style="thin">
        <color rgb="FFD5C9BC"/>
      </left>
      <right style="thin">
        <color rgb="FFD5C9BC"/>
      </right>
      <top style="thin">
        <color rgb="FFD5C9BC"/>
      </top>
      <bottom style="medium">
        <color rgb="FF1B4D3E"/>
      </bottom>
      <diagonal/>
    </border>
    <border>
      <left style="medium">
        <color rgb="FF1B4D3E"/>
      </left>
      <right style="thin">
        <color rgb="FF2C6E49"/>
      </right>
      <top style="medium">
        <color rgb="FF1B4D3E"/>
      </top>
      <bottom/>
      <diagonal/>
    </border>
    <border>
      <left style="medium">
        <color rgb="FF1B4D3E"/>
      </left>
      <right style="thin">
        <color rgb="FFD5C9BC"/>
      </right>
      <top/>
      <bottom style="thin">
        <color rgb="FFD5C9BC"/>
      </bottom>
      <diagonal/>
    </border>
    <border>
      <left style="medium">
        <color rgb="FF1B4D3E"/>
      </left>
      <right style="thin">
        <color rgb="FFD5C9BC"/>
      </right>
      <top style="thin">
        <color rgb="FFD5C9BC"/>
      </top>
      <bottom style="thin">
        <color rgb="FFD5C9BC"/>
      </bottom>
      <diagonal/>
    </border>
    <border>
      <left style="medium">
        <color rgb="FF1B4D3E"/>
      </left>
      <right style="thin">
        <color rgb="FFD5C9BC"/>
      </right>
      <top style="thin">
        <color rgb="FFD5C9BC"/>
      </top>
      <bottom style="medium">
        <color rgb="FF1B4D3E"/>
      </bottom>
      <diagonal/>
    </border>
    <border>
      <left style="thin">
        <color rgb="FF2C6E49"/>
      </left>
      <right style="medium">
        <color rgb="FF1B4D3E"/>
      </right>
      <top style="medium">
        <color rgb="FF1B4D3E"/>
      </top>
      <bottom/>
      <diagonal/>
    </border>
    <border>
      <left style="thin">
        <color rgb="FFD5C9BC"/>
      </left>
      <right style="medium">
        <color rgb="FF1B4D3E"/>
      </right>
      <top/>
      <bottom style="thin">
        <color rgb="FFD5C9BC"/>
      </bottom>
      <diagonal/>
    </border>
    <border>
      <left style="thin">
        <color rgb="FFD5C9BC"/>
      </left>
      <right style="medium">
        <color rgb="FF1B4D3E"/>
      </right>
      <top style="thin">
        <color rgb="FFD5C9BC"/>
      </top>
      <bottom style="thin">
        <color rgb="FFD5C9BC"/>
      </bottom>
      <diagonal/>
    </border>
    <border>
      <left style="thin">
        <color rgb="FFD5C9BC"/>
      </left>
      <right style="medium">
        <color rgb="FF1B4D3E"/>
      </right>
      <top style="thin">
        <color rgb="FFD5C9BC"/>
      </top>
      <bottom style="medium">
        <color rgb="FF1B4D3E"/>
      </bottom>
      <diagonal/>
    </border>
    <border>
      <left/>
      <right/>
      <top/>
      <bottom style="thin">
        <color rgb="FF888888"/>
      </bottom>
      <diagonal/>
    </border>
    <border>
      <left/>
      <right/>
      <top style="thin">
        <color rgb="FF888888"/>
      </top>
      <bottom style="thin">
        <color rgb="FF888888"/>
      </bottom>
      <diagonal/>
    </border>
    <border>
      <left/>
      <right/>
      <top style="thin">
        <color rgb="FF888888"/>
      </top>
      <bottom/>
      <diagonal/>
    </border>
    <border>
      <left style="thin">
        <color rgb="FFD5C9BC"/>
      </left>
      <right style="thin">
        <color rgb="FFD5C9BC"/>
      </right>
      <top style="medium">
        <color rgb="FF1B4D3E"/>
      </top>
      <bottom style="thin">
        <color rgb="FFD5C9BC"/>
      </bottom>
      <diagonal/>
    </border>
    <border>
      <left style="thin">
        <color rgb="FFD5C9BC"/>
      </left>
      <right/>
      <top style="medium">
        <color rgb="FF1B4D3E"/>
      </top>
      <bottom style="thin">
        <color rgb="FFD5C9BC"/>
      </bottom>
      <diagonal/>
    </border>
    <border>
      <left style="medium">
        <color rgb="FF1B4D3E"/>
      </left>
      <right style="thin">
        <color rgb="FFD5C9BC"/>
      </right>
      <top style="medium">
        <color rgb="FF1B4D3E"/>
      </top>
      <bottom style="thin">
        <color rgb="FFD5C9BC"/>
      </bottom>
      <diagonal/>
    </border>
    <border>
      <left style="medium">
        <color rgb="FFCD7F32"/>
      </left>
      <right style="medium">
        <color rgb="FF1B4D3E"/>
      </right>
      <top style="medium">
        <color rgb="FFCD7F32"/>
      </top>
      <bottom style="thin">
        <color rgb="FFE8D5B0"/>
      </bottom>
      <diagonal/>
    </border>
    <border>
      <left/>
      <right/>
      <top style="medium">
        <color rgb="FFCD7F32"/>
      </top>
      <bottom style="thin">
        <color rgb="FFE8D5B0"/>
      </bottom>
      <diagonal/>
    </border>
    <border>
      <left/>
      <right style="medium">
        <color rgb="FFCD7F32"/>
      </right>
      <top style="medium">
        <color rgb="FFCD7F32"/>
      </top>
      <bottom style="thin">
        <color rgb="FFE8D5B0"/>
      </bottom>
      <diagonal/>
    </border>
    <border>
      <left style="medium">
        <color rgb="FFCD7F32"/>
      </left>
      <right style="medium">
        <color rgb="FF1B4D3E"/>
      </right>
      <top style="thin">
        <color rgb="FFE8D5B0"/>
      </top>
      <bottom style="thin">
        <color rgb="FFE8D5B0"/>
      </bottom>
      <diagonal/>
    </border>
    <border>
      <left/>
      <right/>
      <top style="thin">
        <color rgb="FFE8D5B0"/>
      </top>
      <bottom style="thin">
        <color rgb="FFE8D5B0"/>
      </bottom>
      <diagonal/>
    </border>
    <border>
      <left/>
      <right style="medium">
        <color rgb="FFCD7F32"/>
      </right>
      <top style="thin">
        <color rgb="FFE8D5B0"/>
      </top>
      <bottom style="thin">
        <color rgb="FFE8D5B0"/>
      </bottom>
      <diagonal/>
    </border>
    <border>
      <left style="medium">
        <color rgb="FFCD7F32"/>
      </left>
      <right style="medium">
        <color rgb="FF1B4D3E"/>
      </right>
      <top style="thin">
        <color rgb="FFE8D5B0"/>
      </top>
      <bottom style="medium">
        <color rgb="FFCD7F32"/>
      </bottom>
      <diagonal/>
    </border>
    <border>
      <left/>
      <right/>
      <top style="thin">
        <color rgb="FFE8D5B0"/>
      </top>
      <bottom style="medium">
        <color rgb="FFCD7F32"/>
      </bottom>
      <diagonal/>
    </border>
    <border>
      <left/>
      <right style="medium">
        <color rgb="FFCD7F32"/>
      </right>
      <top style="thin">
        <color rgb="FFE8D5B0"/>
      </top>
      <bottom style="medium">
        <color rgb="FFCD7F32"/>
      </bottom>
      <diagonal/>
    </border>
    <border>
      <left/>
      <right/>
      <top style="thick">
        <color rgb="FFCD7F32"/>
      </top>
      <bottom/>
      <diagonal/>
    </border>
  </borders>
  <cellStyleXfs count="1">
    <xf numFmtId="0" fontId="0" fillId="0" borderId="0"/>
  </cellStyleXfs>
  <cellXfs count="263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horizontal="center"/>
    </xf>
    <xf numFmtId="0" fontId="0" fillId="3" borderId="0" xfId="0" applyFill="1"/>
    <xf numFmtId="0" fontId="6" fillId="3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0" fillId="2" borderId="0" xfId="0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 applyAlignment="1">
      <alignment horizontal="center"/>
    </xf>
    <xf numFmtId="14" fontId="0" fillId="0" borderId="0" xfId="0" applyNumberFormat="1"/>
    <xf numFmtId="0" fontId="0" fillId="3" borderId="0" xfId="0" applyFill="1"/>
    <xf numFmtId="0" fontId="3" fillId="3" borderId="0" xfId="0" applyFont="1" applyFill="1"/>
    <xf numFmtId="0" fontId="3" fillId="7" borderId="0" xfId="0" applyFont="1" applyFill="1"/>
    <xf numFmtId="0" fontId="3" fillId="3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0" fontId="0" fillId="5" borderId="0" xfId="0" applyFill="1"/>
    <xf numFmtId="0" fontId="23" fillId="5" borderId="0" xfId="0" applyFont="1" applyFill="1"/>
    <xf numFmtId="0" fontId="24" fillId="5" borderId="0" xfId="0" applyFont="1" applyFill="1"/>
    <xf numFmtId="0" fontId="0" fillId="4" borderId="0" xfId="0" applyFill="1"/>
    <xf numFmtId="0" fontId="23" fillId="4" borderId="0" xfId="0" applyFont="1" applyFill="1"/>
    <xf numFmtId="0" fontId="26" fillId="3" borderId="0" xfId="0" applyFont="1" applyFill="1"/>
    <xf numFmtId="0" fontId="27" fillId="2" borderId="0" xfId="0" applyFont="1" applyFill="1"/>
    <xf numFmtId="0" fontId="9" fillId="2" borderId="0" xfId="0" applyFont="1" applyFill="1" applyAlignment="1">
      <alignment horizontal="center"/>
    </xf>
    <xf numFmtId="16" fontId="9" fillId="2" borderId="0" xfId="0" applyNumberFormat="1" applyFont="1" applyFill="1" applyAlignment="1">
      <alignment horizontal="center"/>
    </xf>
    <xf numFmtId="164" fontId="28" fillId="5" borderId="0" xfId="0" applyNumberFormat="1" applyFont="1" applyFill="1" applyAlignment="1">
      <alignment horizontal="right"/>
    </xf>
    <xf numFmtId="164" fontId="29" fillId="5" borderId="0" xfId="0" applyNumberFormat="1" applyFont="1" applyFill="1" applyAlignment="1">
      <alignment horizontal="right"/>
    </xf>
    <xf numFmtId="164" fontId="28" fillId="4" borderId="0" xfId="0" applyNumberFormat="1" applyFont="1" applyFill="1" applyAlignment="1">
      <alignment horizontal="right"/>
    </xf>
    <xf numFmtId="164" fontId="29" fillId="4" borderId="0" xfId="0" applyNumberFormat="1" applyFont="1" applyFill="1" applyAlignment="1">
      <alignment horizontal="right"/>
    </xf>
    <xf numFmtId="164" fontId="30" fillId="5" borderId="0" xfId="0" applyNumberFormat="1" applyFont="1" applyFill="1" applyAlignment="1">
      <alignment horizontal="right"/>
    </xf>
    <xf numFmtId="164" fontId="30" fillId="4" borderId="0" xfId="0" applyNumberFormat="1" applyFont="1" applyFill="1" applyAlignment="1">
      <alignment horizontal="right"/>
    </xf>
    <xf numFmtId="165" fontId="14" fillId="2" borderId="0" xfId="0" applyNumberFormat="1" applyFont="1" applyFill="1" applyAlignment="1">
      <alignment horizontal="center"/>
    </xf>
    <xf numFmtId="165" fontId="19" fillId="2" borderId="0" xfId="0" applyNumberFormat="1" applyFont="1" applyFill="1" applyAlignment="1">
      <alignment horizontal="center"/>
    </xf>
    <xf numFmtId="0" fontId="0" fillId="9" borderId="0" xfId="0" applyFill="1"/>
    <xf numFmtId="0" fontId="23" fillId="9" borderId="0" xfId="0" applyFont="1" applyFill="1"/>
    <xf numFmtId="164" fontId="30" fillId="9" borderId="0" xfId="0" applyNumberFormat="1" applyFont="1" applyFill="1" applyAlignment="1">
      <alignment horizontal="right"/>
    </xf>
    <xf numFmtId="0" fontId="24" fillId="9" borderId="0" xfId="0" applyFont="1" applyFill="1"/>
    <xf numFmtId="0" fontId="0" fillId="10" borderId="0" xfId="0" applyFill="1"/>
    <xf numFmtId="0" fontId="23" fillId="10" borderId="0" xfId="0" applyFont="1" applyFill="1"/>
    <xf numFmtId="0" fontId="24" fillId="10" borderId="0" xfId="0" applyFont="1" applyFill="1"/>
    <xf numFmtId="0" fontId="32" fillId="10" borderId="0" xfId="0" applyFont="1" applyFill="1"/>
    <xf numFmtId="0" fontId="0" fillId="11" borderId="0" xfId="0" applyFill="1"/>
    <xf numFmtId="0" fontId="23" fillId="11" borderId="0" xfId="0" applyFont="1" applyFill="1"/>
    <xf numFmtId="0" fontId="24" fillId="11" borderId="0" xfId="0" applyFont="1" applyFill="1"/>
    <xf numFmtId="0" fontId="32" fillId="11" borderId="0" xfId="0" applyFont="1" applyFill="1"/>
    <xf numFmtId="0" fontId="22" fillId="2" borderId="0" xfId="0" applyFont="1" applyFill="1"/>
    <xf numFmtId="0" fontId="22" fillId="2" borderId="0" xfId="0" applyFont="1" applyFill="1" applyAlignment="1">
      <alignment horizontal="center"/>
    </xf>
    <xf numFmtId="0" fontId="0" fillId="8" borderId="0" xfId="0" applyFill="1"/>
    <xf numFmtId="0" fontId="0" fillId="0" borderId="0" xfId="0" applyBorder="1"/>
    <xf numFmtId="0" fontId="34" fillId="2" borderId="0" xfId="0" applyFont="1" applyFill="1" applyBorder="1" applyAlignment="1">
      <alignment horizontal="center"/>
    </xf>
    <xf numFmtId="0" fontId="0" fillId="3" borderId="0" xfId="0" applyFill="1" applyBorder="1"/>
    <xf numFmtId="0" fontId="35" fillId="12" borderId="0" xfId="0" applyFont="1" applyFill="1" applyBorder="1" applyAlignment="1">
      <alignment horizontal="center"/>
    </xf>
    <xf numFmtId="0" fontId="0" fillId="12" borderId="0" xfId="0" applyFill="1" applyBorder="1"/>
    <xf numFmtId="0" fontId="0" fillId="0" borderId="0" xfId="0" applyBorder="1"/>
    <xf numFmtId="0" fontId="36" fillId="2" borderId="0" xfId="0" applyFont="1" applyFill="1" applyBorder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45" fillId="7" borderId="0" xfId="0" applyFont="1" applyFill="1" applyBorder="1" applyAlignment="1">
      <alignment horizontal="center"/>
    </xf>
    <xf numFmtId="0" fontId="42" fillId="8" borderId="0" xfId="0" applyFont="1" applyFill="1" applyBorder="1" applyAlignment="1">
      <alignment horizontal="center"/>
    </xf>
    <xf numFmtId="0" fontId="0" fillId="2" borderId="0" xfId="0" applyFill="1" applyBorder="1"/>
    <xf numFmtId="0" fontId="0" fillId="6" borderId="0" xfId="0" applyFill="1" applyBorder="1"/>
    <xf numFmtId="0" fontId="0" fillId="3" borderId="0" xfId="0" applyFill="1" applyBorder="1"/>
    <xf numFmtId="0" fontId="0" fillId="7" borderId="0" xfId="0" applyFill="1" applyBorder="1"/>
    <xf numFmtId="0" fontId="0" fillId="8" borderId="0" xfId="0" applyFill="1" applyBorder="1"/>
    <xf numFmtId="165" fontId="43" fillId="8" borderId="0" xfId="0" applyNumberFormat="1" applyFont="1" applyFill="1" applyBorder="1" applyAlignment="1">
      <alignment horizontal="center"/>
    </xf>
    <xf numFmtId="0" fontId="38" fillId="2" borderId="0" xfId="0" applyFont="1" applyFill="1" applyBorder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4" fillId="3" borderId="0" xfId="0" applyFont="1" applyFill="1" applyBorder="1" applyAlignment="1">
      <alignment horizontal="center"/>
    </xf>
    <xf numFmtId="0" fontId="47" fillId="7" borderId="0" xfId="0" applyFont="1" applyFill="1" applyBorder="1" applyAlignment="1">
      <alignment horizontal="center"/>
    </xf>
    <xf numFmtId="0" fontId="44" fillId="8" borderId="0" xfId="0" applyFont="1" applyFill="1" applyBorder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3" fillId="8" borderId="0" xfId="0" applyFont="1" applyFill="1" applyBorder="1"/>
    <xf numFmtId="0" fontId="0" fillId="5" borderId="0" xfId="0" applyFill="1" applyBorder="1"/>
    <xf numFmtId="0" fontId="0" fillId="4" borderId="0" xfId="0" applyFill="1" applyBorder="1"/>
    <xf numFmtId="165" fontId="4" fillId="8" borderId="0" xfId="0" applyNumberFormat="1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  <xf numFmtId="0" fontId="22" fillId="2" borderId="0" xfId="0" applyFont="1" applyFill="1" applyBorder="1"/>
    <xf numFmtId="0" fontId="51" fillId="2" borderId="0" xfId="0" applyFont="1" applyFill="1"/>
    <xf numFmtId="0" fontId="51" fillId="2" borderId="0" xfId="0" applyFont="1" applyFill="1" applyAlignment="1">
      <alignment horizontal="center"/>
    </xf>
    <xf numFmtId="0" fontId="25" fillId="3" borderId="0" xfId="0" applyFont="1" applyFill="1"/>
    <xf numFmtId="0" fontId="25" fillId="3" borderId="0" xfId="0" applyFont="1" applyFill="1" applyAlignment="1">
      <alignment horizontal="center"/>
    </xf>
    <xf numFmtId="0" fontId="25" fillId="8" borderId="0" xfId="0" applyFont="1" applyFill="1"/>
    <xf numFmtId="0" fontId="25" fillId="8" borderId="0" xfId="0" applyFont="1" applyFill="1" applyAlignment="1">
      <alignment horizontal="left"/>
    </xf>
    <xf numFmtId="0" fontId="52" fillId="5" borderId="0" xfId="0" applyFont="1" applyFill="1"/>
    <xf numFmtId="0" fontId="54" fillId="5" borderId="0" xfId="0" applyFont="1" applyFill="1"/>
    <xf numFmtId="0" fontId="52" fillId="4" borderId="0" xfId="0" applyFont="1" applyFill="1"/>
    <xf numFmtId="0" fontId="54" fillId="4" borderId="0" xfId="0" applyFont="1" applyFill="1"/>
    <xf numFmtId="0" fontId="56" fillId="11" borderId="0" xfId="0" applyFont="1" applyFill="1"/>
    <xf numFmtId="0" fontId="57" fillId="11" borderId="0" xfId="0" applyFont="1" applyFill="1"/>
    <xf numFmtId="0" fontId="59" fillId="5" borderId="0" xfId="0" applyFont="1" applyFill="1"/>
    <xf numFmtId="0" fontId="60" fillId="5" borderId="0" xfId="0" applyFont="1" applyFill="1"/>
    <xf numFmtId="0" fontId="61" fillId="4" borderId="0" xfId="0" applyFont="1" applyFill="1"/>
    <xf numFmtId="0" fontId="62" fillId="5" borderId="0" xfId="0" applyFont="1" applyFill="1"/>
    <xf numFmtId="0" fontId="63" fillId="2" borderId="0" xfId="0" applyFont="1" applyFill="1"/>
    <xf numFmtId="0" fontId="63" fillId="2" borderId="0" xfId="0" applyFont="1" applyFill="1" applyAlignment="1">
      <alignment horizontal="center"/>
    </xf>
    <xf numFmtId="0" fontId="64" fillId="3" borderId="0" xfId="0" applyFont="1" applyFill="1"/>
    <xf numFmtId="0" fontId="64" fillId="3" borderId="0" xfId="0" applyFont="1" applyFill="1" applyAlignment="1">
      <alignment horizontal="center"/>
    </xf>
    <xf numFmtId="0" fontId="64" fillId="8" borderId="0" xfId="0" applyFont="1" applyFill="1"/>
    <xf numFmtId="0" fontId="64" fillId="8" borderId="0" xfId="0" applyFont="1" applyFill="1" applyAlignment="1">
      <alignment horizontal="center"/>
    </xf>
    <xf numFmtId="0" fontId="0" fillId="5" borderId="0" xfId="0" applyFill="1"/>
    <xf numFmtId="0" fontId="53" fillId="5" borderId="0" xfId="0" applyFont="1" applyFill="1"/>
    <xf numFmtId="0" fontId="53" fillId="5" borderId="0" xfId="0" applyFont="1" applyFill="1" applyAlignment="1">
      <alignment horizontal="left"/>
    </xf>
    <xf numFmtId="0" fontId="65" fillId="2" borderId="0" xfId="0" applyFont="1" applyFill="1"/>
    <xf numFmtId="0" fontId="9" fillId="3" borderId="0" xfId="0" applyFont="1" applyFill="1"/>
    <xf numFmtId="0" fontId="65" fillId="3" borderId="0" xfId="0" applyFont="1" applyFill="1"/>
    <xf numFmtId="0" fontId="52" fillId="10" borderId="0" xfId="0" applyFont="1" applyFill="1"/>
    <xf numFmtId="0" fontId="54" fillId="10" borderId="0" xfId="0" applyFont="1" applyFill="1"/>
    <xf numFmtId="0" fontId="61" fillId="5" borderId="0" xfId="0" applyFont="1" applyFill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54" fillId="11" borderId="0" xfId="0" applyFont="1" applyFill="1"/>
    <xf numFmtId="0" fontId="61" fillId="2" borderId="0" xfId="0" applyFont="1" applyFill="1"/>
    <xf numFmtId="0" fontId="61" fillId="2" borderId="0" xfId="0" applyFont="1" applyFill="1" applyAlignment="1">
      <alignment horizontal="center"/>
    </xf>
    <xf numFmtId="0" fontId="66" fillId="4" borderId="0" xfId="0" applyFont="1" applyFill="1"/>
    <xf numFmtId="14" fontId="66" fillId="4" borderId="0" xfId="0" applyNumberFormat="1" applyFont="1" applyFill="1"/>
    <xf numFmtId="14" fontId="0" fillId="5" borderId="0" xfId="0" applyNumberFormat="1" applyFill="1" applyAlignment="1">
      <alignment horizontal="center"/>
    </xf>
    <xf numFmtId="164" fontId="0" fillId="5" borderId="0" xfId="0" applyNumberFormat="1" applyFill="1" applyAlignment="1">
      <alignment horizontal="right"/>
    </xf>
    <xf numFmtId="0" fontId="0" fillId="5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right"/>
    </xf>
    <xf numFmtId="0" fontId="0" fillId="4" borderId="0" xfId="0" applyFill="1" applyAlignment="1">
      <alignment horizontal="center"/>
    </xf>
    <xf numFmtId="14" fontId="67" fillId="5" borderId="0" xfId="0" applyNumberFormat="1" applyFont="1" applyFill="1" applyAlignment="1">
      <alignment horizontal="center"/>
    </xf>
    <xf numFmtId="0" fontId="67" fillId="5" borderId="0" xfId="0" applyFont="1" applyFill="1"/>
    <xf numFmtId="164" fontId="67" fillId="5" borderId="0" xfId="0" applyNumberFormat="1" applyFont="1" applyFill="1" applyAlignment="1">
      <alignment horizontal="right"/>
    </xf>
    <xf numFmtId="164" fontId="32" fillId="5" borderId="0" xfId="0" applyNumberFormat="1" applyFont="1" applyFill="1" applyAlignment="1">
      <alignment horizontal="center"/>
    </xf>
    <xf numFmtId="0" fontId="67" fillId="5" borderId="0" xfId="0" applyFont="1" applyFill="1" applyAlignment="1">
      <alignment horizontal="center"/>
    </xf>
    <xf numFmtId="0" fontId="68" fillId="5" borderId="0" xfId="0" applyFont="1" applyFill="1" applyAlignment="1">
      <alignment horizontal="center"/>
    </xf>
    <xf numFmtId="0" fontId="52" fillId="12" borderId="0" xfId="0" applyFont="1" applyFill="1" applyBorder="1" applyAlignment="1">
      <alignment horizontal="center"/>
    </xf>
    <xf numFmtId="0" fontId="69" fillId="4" borderId="0" xfId="0" applyFont="1" applyFill="1"/>
    <xf numFmtId="0" fontId="7" fillId="9" borderId="0" xfId="0" applyFont="1" applyFill="1"/>
    <xf numFmtId="0" fontId="70" fillId="0" borderId="0" xfId="0" applyFont="1" applyAlignment="1">
      <alignment horizontal="center"/>
    </xf>
    <xf numFmtId="0" fontId="0" fillId="8" borderId="0" xfId="0" applyFill="1" applyAlignment="1">
      <alignment horizontal="center"/>
    </xf>
    <xf numFmtId="164" fontId="0" fillId="8" borderId="0" xfId="0" applyNumberFormat="1" applyFill="1" applyAlignment="1">
      <alignment horizontal="right"/>
    </xf>
    <xf numFmtId="14" fontId="9" fillId="8" borderId="0" xfId="0" applyNumberFormat="1" applyFont="1" applyFill="1" applyAlignment="1">
      <alignment horizontal="center"/>
    </xf>
    <xf numFmtId="14" fontId="52" fillId="12" borderId="0" xfId="0" applyNumberFormat="1" applyFont="1" applyFill="1" applyAlignment="1">
      <alignment horizontal="center"/>
    </xf>
    <xf numFmtId="0" fontId="23" fillId="12" borderId="0" xfId="0" applyFont="1" applyFill="1" applyAlignment="1">
      <alignment horizontal="right"/>
    </xf>
    <xf numFmtId="164" fontId="23" fillId="12" borderId="0" xfId="0" applyNumberFormat="1" applyFont="1" applyFill="1" applyAlignment="1">
      <alignment horizontal="center"/>
    </xf>
    <xf numFmtId="164" fontId="31" fillId="12" borderId="0" xfId="0" applyNumberFormat="1" applyFont="1" applyFill="1" applyAlignment="1">
      <alignment horizontal="right"/>
    </xf>
    <xf numFmtId="164" fontId="31" fillId="12" borderId="0" xfId="0" applyNumberFormat="1" applyFont="1" applyFill="1" applyAlignment="1">
      <alignment horizontal="center"/>
    </xf>
    <xf numFmtId="0" fontId="21" fillId="12" borderId="0" xfId="0" applyFont="1" applyFill="1" applyAlignment="1">
      <alignment horizontal="right"/>
    </xf>
    <xf numFmtId="164" fontId="71" fillId="12" borderId="0" xfId="0" applyNumberFormat="1" applyFont="1" applyFill="1"/>
    <xf numFmtId="0" fontId="52" fillId="13" borderId="0" xfId="0" applyFont="1" applyFill="1"/>
    <xf numFmtId="0" fontId="72" fillId="13" borderId="0" xfId="0" applyFont="1" applyFill="1"/>
    <xf numFmtId="0" fontId="25" fillId="14" borderId="0" xfId="0" applyFont="1" applyFill="1"/>
    <xf numFmtId="0" fontId="73" fillId="14" borderId="0" xfId="0" applyFont="1" applyFill="1"/>
    <xf numFmtId="0" fontId="0" fillId="13" borderId="0" xfId="0" applyFill="1"/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right"/>
    </xf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right"/>
    </xf>
    <xf numFmtId="0" fontId="2" fillId="5" borderId="2" xfId="0" applyFont="1" applyFill="1" applyBorder="1"/>
    <xf numFmtId="0" fontId="2" fillId="5" borderId="2" xfId="0" applyFont="1" applyFill="1" applyBorder="1" applyAlignment="1">
      <alignment horizontal="center"/>
    </xf>
    <xf numFmtId="0" fontId="12" fillId="5" borderId="2" xfId="0" applyFont="1" applyFill="1" applyBorder="1" applyAlignment="1">
      <alignment horizontal="center"/>
    </xf>
    <xf numFmtId="164" fontId="2" fillId="5" borderId="2" xfId="0" applyNumberFormat="1" applyFont="1" applyFill="1" applyBorder="1" applyAlignment="1">
      <alignment horizontal="right"/>
    </xf>
    <xf numFmtId="0" fontId="11" fillId="5" borderId="2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/>
    </xf>
    <xf numFmtId="164" fontId="2" fillId="4" borderId="5" xfId="0" applyNumberFormat="1" applyFont="1" applyFill="1" applyBorder="1" applyAlignment="1">
      <alignment horizontal="right"/>
    </xf>
    <xf numFmtId="0" fontId="11" fillId="4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14" fontId="2" fillId="5" borderId="7" xfId="0" applyNumberFormat="1" applyFont="1" applyFill="1" applyBorder="1" applyAlignment="1">
      <alignment horizontal="center"/>
    </xf>
    <xf numFmtId="14" fontId="2" fillId="4" borderId="8" xfId="0" applyNumberFormat="1" applyFont="1" applyFill="1" applyBorder="1" applyAlignment="1">
      <alignment horizontal="center"/>
    </xf>
    <xf numFmtId="14" fontId="2" fillId="5" borderId="8" xfId="0" applyNumberFormat="1" applyFont="1" applyFill="1" applyBorder="1" applyAlignment="1">
      <alignment horizontal="center"/>
    </xf>
    <xf numFmtId="14" fontId="2" fillId="4" borderId="9" xfId="0" applyNumberFormat="1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2" fillId="5" borderId="11" xfId="0" applyFont="1" applyFill="1" applyBorder="1"/>
    <xf numFmtId="0" fontId="2" fillId="4" borderId="12" xfId="0" applyFont="1" applyFill="1" applyBorder="1"/>
    <xf numFmtId="0" fontId="2" fillId="5" borderId="12" xfId="0" applyFont="1" applyFill="1" applyBorder="1"/>
    <xf numFmtId="0" fontId="2" fillId="4" borderId="13" xfId="0" applyFont="1" applyFill="1" applyBorder="1"/>
    <xf numFmtId="14" fontId="0" fillId="4" borderId="14" xfId="0" applyNumberFormat="1" applyFill="1" applyBorder="1" applyAlignment="1">
      <alignment horizontal="center"/>
    </xf>
    <xf numFmtId="0" fontId="0" fillId="4" borderId="14" xfId="0" applyFill="1" applyBorder="1"/>
    <xf numFmtId="0" fontId="0" fillId="4" borderId="14" xfId="0" applyFill="1" applyBorder="1" applyAlignment="1">
      <alignment horizontal="center"/>
    </xf>
    <xf numFmtId="164" fontId="15" fillId="4" borderId="14" xfId="0" applyNumberFormat="1" applyFont="1" applyFill="1" applyBorder="1" applyAlignment="1">
      <alignment horizontal="right"/>
    </xf>
    <xf numFmtId="0" fontId="14" fillId="4" borderId="14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4" xfId="0" applyFont="1" applyFill="1" applyBorder="1"/>
    <xf numFmtId="14" fontId="0" fillId="5" borderId="15" xfId="0" applyNumberFormat="1" applyFill="1" applyBorder="1" applyAlignment="1">
      <alignment horizontal="center"/>
    </xf>
    <xf numFmtId="0" fontId="0" fillId="5" borderId="15" xfId="0" applyFill="1" applyBorder="1"/>
    <xf numFmtId="0" fontId="0" fillId="5" borderId="15" xfId="0" applyFill="1" applyBorder="1" applyAlignment="1">
      <alignment horizontal="center"/>
    </xf>
    <xf numFmtId="164" fontId="17" fillId="5" borderId="15" xfId="0" applyNumberFormat="1" applyFont="1" applyFill="1" applyBorder="1" applyAlignment="1">
      <alignment horizontal="right"/>
    </xf>
    <xf numFmtId="0" fontId="16" fillId="5" borderId="15" xfId="0" applyFont="1" applyFill="1" applyBorder="1" applyAlignment="1">
      <alignment horizontal="center"/>
    </xf>
    <xf numFmtId="0" fontId="3" fillId="5" borderId="15" xfId="0" applyFont="1" applyFill="1" applyBorder="1" applyAlignment="1">
      <alignment horizontal="center"/>
    </xf>
    <xf numFmtId="0" fontId="3" fillId="5" borderId="15" xfId="0" applyFont="1" applyFill="1" applyBorder="1"/>
    <xf numFmtId="14" fontId="0" fillId="4" borderId="15" xfId="0" applyNumberFormat="1" applyFill="1" applyBorder="1" applyAlignment="1">
      <alignment horizontal="center"/>
    </xf>
    <xf numFmtId="0" fontId="0" fillId="4" borderId="15" xfId="0" applyFill="1" applyBorder="1"/>
    <xf numFmtId="0" fontId="0" fillId="4" borderId="15" xfId="0" applyFill="1" applyBorder="1" applyAlignment="1">
      <alignment horizontal="center"/>
    </xf>
    <xf numFmtId="164" fontId="18" fillId="4" borderId="15" xfId="0" applyNumberFormat="1" applyFont="1" applyFill="1" applyBorder="1" applyAlignment="1">
      <alignment horizontal="right"/>
    </xf>
    <xf numFmtId="0" fontId="3" fillId="4" borderId="15" xfId="0" applyFont="1" applyFill="1" applyBorder="1" applyAlignment="1">
      <alignment horizontal="center"/>
    </xf>
    <xf numFmtId="0" fontId="3" fillId="4" borderId="15" xfId="0" applyFont="1" applyFill="1" applyBorder="1"/>
    <xf numFmtId="14" fontId="0" fillId="5" borderId="16" xfId="0" applyNumberFormat="1" applyFill="1" applyBorder="1" applyAlignment="1">
      <alignment horizontal="center"/>
    </xf>
    <xf numFmtId="0" fontId="0" fillId="5" borderId="16" xfId="0" applyFill="1" applyBorder="1" applyAlignment="1">
      <alignment horizontal="right"/>
    </xf>
    <xf numFmtId="0" fontId="0" fillId="5" borderId="16" xfId="0" applyFill="1" applyBorder="1" applyAlignment="1">
      <alignment horizontal="center"/>
    </xf>
    <xf numFmtId="164" fontId="20" fillId="5" borderId="16" xfId="0" applyNumberFormat="1" applyFont="1" applyFill="1" applyBorder="1" applyAlignment="1">
      <alignment horizontal="right"/>
    </xf>
    <xf numFmtId="0" fontId="19" fillId="5" borderId="16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3" fillId="5" borderId="16" xfId="0" applyFont="1" applyFill="1" applyBorder="1"/>
    <xf numFmtId="0" fontId="23" fillId="5" borderId="2" xfId="0" applyFont="1" applyFill="1" applyBorder="1" applyAlignment="1">
      <alignment horizontal="center"/>
    </xf>
    <xf numFmtId="0" fontId="23" fillId="4" borderId="2" xfId="0" applyFont="1" applyFill="1" applyBorder="1" applyAlignment="1">
      <alignment horizontal="center"/>
    </xf>
    <xf numFmtId="0" fontId="31" fillId="5" borderId="2" xfId="0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21" fillId="4" borderId="5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23" fillId="5" borderId="8" xfId="0" applyFont="1" applyFill="1" applyBorder="1"/>
    <xf numFmtId="0" fontId="23" fillId="4" borderId="8" xfId="0" applyFont="1" applyFill="1" applyBorder="1"/>
    <xf numFmtId="0" fontId="23" fillId="4" borderId="9" xfId="0" applyFont="1" applyFill="1" applyBorder="1"/>
    <xf numFmtId="165" fontId="35" fillId="5" borderId="12" xfId="0" applyNumberFormat="1" applyFont="1" applyFill="1" applyBorder="1" applyAlignment="1">
      <alignment horizontal="center"/>
    </xf>
    <xf numFmtId="165" fontId="35" fillId="4" borderId="12" xfId="0" applyNumberFormat="1" applyFont="1" applyFill="1" applyBorder="1" applyAlignment="1">
      <alignment horizontal="center"/>
    </xf>
    <xf numFmtId="165" fontId="35" fillId="4" borderId="13" xfId="0" applyNumberFormat="1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165" fontId="35" fillId="5" borderId="11" xfId="0" applyNumberFormat="1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0" fillId="2" borderId="21" xfId="0" applyFill="1" applyBorder="1"/>
    <xf numFmtId="0" fontId="0" fillId="2" borderId="22" xfId="0" applyFill="1" applyBorder="1"/>
    <xf numFmtId="165" fontId="35" fillId="5" borderId="23" xfId="0" applyNumberFormat="1" applyFont="1" applyFill="1" applyBorder="1" applyAlignment="1">
      <alignment horizontal="center"/>
    </xf>
    <xf numFmtId="165" fontId="35" fillId="4" borderId="23" xfId="0" applyNumberFormat="1" applyFont="1" applyFill="1" applyBorder="1" applyAlignment="1">
      <alignment horizontal="center"/>
    </xf>
    <xf numFmtId="165" fontId="35" fillId="4" borderId="26" xfId="0" applyNumberFormat="1" applyFont="1" applyFill="1" applyBorder="1" applyAlignment="1">
      <alignment horizontal="center"/>
    </xf>
    <xf numFmtId="0" fontId="36" fillId="2" borderId="29" xfId="0" applyFont="1" applyFill="1" applyBorder="1" applyAlignment="1">
      <alignment horizontal="center"/>
    </xf>
    <xf numFmtId="0" fontId="39" fillId="6" borderId="29" xfId="0" applyFont="1" applyFill="1" applyBorder="1" applyAlignment="1">
      <alignment horizontal="center"/>
    </xf>
    <xf numFmtId="0" fontId="42" fillId="3" borderId="29" xfId="0" applyFont="1" applyFill="1" applyBorder="1" applyAlignment="1">
      <alignment horizontal="center"/>
    </xf>
    <xf numFmtId="0" fontId="45" fillId="7" borderId="29" xfId="0" applyFont="1" applyFill="1" applyBorder="1" applyAlignment="1">
      <alignment horizontal="center"/>
    </xf>
    <xf numFmtId="0" fontId="42" fillId="8" borderId="29" xfId="0" applyFont="1" applyFill="1" applyBorder="1" applyAlignment="1">
      <alignment horizontal="center"/>
    </xf>
    <xf numFmtId="0" fontId="66" fillId="5" borderId="0" xfId="0" applyFont="1" applyFill="1"/>
    <xf numFmtId="14" fontId="66" fillId="5" borderId="0" xfId="0" applyNumberFormat="1" applyFont="1" applyFill="1"/>
    <xf numFmtId="168" fontId="37" fillId="2" borderId="0" xfId="0" applyNumberFormat="1" applyFont="1" applyFill="1" applyBorder="1" applyAlignment="1">
      <alignment horizontal="center"/>
    </xf>
    <xf numFmtId="168" fontId="40" fillId="6" borderId="0" xfId="0" applyNumberFormat="1" applyFont="1" applyFill="1" applyBorder="1" applyAlignment="1">
      <alignment horizontal="center"/>
    </xf>
    <xf numFmtId="168" fontId="43" fillId="3" borderId="0" xfId="0" applyNumberFormat="1" applyFont="1" applyFill="1" applyBorder="1" applyAlignment="1">
      <alignment horizontal="center"/>
    </xf>
    <xf numFmtId="168" fontId="46" fillId="7" borderId="0" xfId="0" applyNumberFormat="1" applyFont="1" applyFill="1" applyBorder="1" applyAlignment="1">
      <alignment horizontal="center"/>
    </xf>
    <xf numFmtId="168" fontId="23" fillId="5" borderId="3" xfId="0" applyNumberFormat="1" applyFont="1" applyFill="1" applyBorder="1" applyAlignment="1">
      <alignment horizontal="right"/>
    </xf>
    <xf numFmtId="168" fontId="23" fillId="4" borderId="3" xfId="0" applyNumberFormat="1" applyFont="1" applyFill="1" applyBorder="1" applyAlignment="1">
      <alignment horizontal="right"/>
    </xf>
    <xf numFmtId="168" fontId="31" fillId="5" borderId="3" xfId="0" applyNumberFormat="1" applyFont="1" applyFill="1" applyBorder="1" applyAlignment="1">
      <alignment horizontal="right"/>
    </xf>
    <xf numFmtId="168" fontId="31" fillId="4" borderId="3" xfId="0" applyNumberFormat="1" applyFont="1" applyFill="1" applyBorder="1" applyAlignment="1">
      <alignment horizontal="right"/>
    </xf>
    <xf numFmtId="168" fontId="31" fillId="5" borderId="2" xfId="0" applyNumberFormat="1" applyFont="1" applyFill="1" applyBorder="1" applyAlignment="1">
      <alignment horizontal="right"/>
    </xf>
    <xf numFmtId="168" fontId="31" fillId="4" borderId="2" xfId="0" applyNumberFormat="1" applyFont="1" applyFill="1" applyBorder="1" applyAlignment="1">
      <alignment horizontal="right"/>
    </xf>
    <xf numFmtId="168" fontId="21" fillId="4" borderId="5" xfId="0" applyNumberFormat="1" applyFont="1" applyFill="1" applyBorder="1" applyAlignment="1">
      <alignment horizontal="right"/>
    </xf>
    <xf numFmtId="168" fontId="21" fillId="10" borderId="24" xfId="0" applyNumberFormat="1" applyFont="1" applyFill="1" applyBorder="1" applyAlignment="1">
      <alignment horizontal="right"/>
    </xf>
    <xf numFmtId="168" fontId="21" fillId="10" borderId="27" xfId="0" applyNumberFormat="1" applyFont="1" applyFill="1" applyBorder="1" applyAlignment="1">
      <alignment horizontal="right"/>
    </xf>
    <xf numFmtId="168" fontId="48" fillId="7" borderId="0" xfId="0" applyNumberFormat="1" applyFont="1" applyFill="1" applyBorder="1" applyAlignment="1">
      <alignment horizontal="center"/>
    </xf>
    <xf numFmtId="168" fontId="49" fillId="6" borderId="0" xfId="0" applyNumberFormat="1" applyFont="1" applyFill="1" applyBorder="1" applyAlignment="1">
      <alignment horizontal="center"/>
    </xf>
    <xf numFmtId="168" fontId="50" fillId="2" borderId="0" xfId="0" applyNumberFormat="1" applyFont="1" applyFill="1" applyBorder="1" applyAlignment="1">
      <alignment horizontal="center"/>
    </xf>
    <xf numFmtId="168" fontId="25" fillId="3" borderId="0" xfId="0" applyNumberFormat="1" applyFont="1" applyFill="1" applyAlignment="1">
      <alignment horizontal="right"/>
    </xf>
    <xf numFmtId="168" fontId="15" fillId="2" borderId="0" xfId="0" applyNumberFormat="1" applyFont="1" applyFill="1" applyAlignment="1">
      <alignment horizontal="right"/>
    </xf>
    <xf numFmtId="168" fontId="21" fillId="10" borderId="0" xfId="0" applyNumberFormat="1" applyFont="1" applyFill="1" applyAlignment="1">
      <alignment horizontal="right"/>
    </xf>
    <xf numFmtId="168" fontId="21" fillId="11" borderId="0" xfId="0" applyNumberFormat="1" applyFont="1" applyFill="1" applyAlignment="1">
      <alignment horizontal="right"/>
    </xf>
    <xf numFmtId="168" fontId="33" fillId="7" borderId="0" xfId="0" applyNumberFormat="1" applyFont="1" applyFill="1" applyAlignment="1">
      <alignment horizontal="right"/>
    </xf>
    <xf numFmtId="168" fontId="0" fillId="0" borderId="0" xfId="0" applyNumberFormat="1"/>
    <xf numFmtId="0" fontId="74" fillId="2" borderId="0" xfId="0" applyFont="1" applyFill="1" applyBorder="1" applyAlignment="1">
      <alignment horizontal="center"/>
    </xf>
    <xf numFmtId="0" fontId="1" fillId="0" borderId="0" xfId="0" applyFont="1" applyBorder="1"/>
    <xf numFmtId="0" fontId="75" fillId="10" borderId="25" xfId="0" applyFont="1" applyFill="1" applyBorder="1" applyAlignment="1">
      <alignment wrapText="1"/>
    </xf>
    <xf numFmtId="0" fontId="75" fillId="10" borderId="28" xfId="0" applyFont="1" applyFill="1" applyBorder="1" applyAlignment="1">
      <alignment wrapText="1"/>
    </xf>
    <xf numFmtId="49" fontId="30" fillId="12" borderId="0" xfId="0" applyNumberFormat="1" applyFont="1" applyFill="1" applyAlignment="1">
      <alignment horizontal="center"/>
    </xf>
    <xf numFmtId="0" fontId="54" fillId="4" borderId="0" xfId="0" applyFont="1" applyFill="1" applyAlignment="1">
      <alignment wrapText="1"/>
    </xf>
    <xf numFmtId="0" fontId="55" fillId="5" borderId="0" xfId="0" applyFont="1" applyFill="1" applyAlignment="1">
      <alignment wrapText="1"/>
    </xf>
    <xf numFmtId="0" fontId="54" fillId="5" borderId="0" xfId="0" applyFont="1" applyFill="1" applyAlignment="1">
      <alignment wrapText="1"/>
    </xf>
    <xf numFmtId="0" fontId="58" fillId="4" borderId="0" xfId="0" applyFont="1" applyFill="1" applyAlignment="1">
      <alignment wrapText="1"/>
    </xf>
  </cellXfs>
  <cellStyles count="1">
    <cellStyle name="Normal" xfId="0" builtinId="0"/>
  </cellStyles>
  <dxfs count="8">
    <dxf>
      <font>
        <color rgb="FFFFFFFF"/>
      </font>
      <fill>
        <patternFill patternType="solid">
          <fgColor indexed="64"/>
          <bgColor rgb="FF8B0000"/>
        </patternFill>
      </fill>
    </dxf>
    <dxf>
      <font>
        <color rgb="FFFFFFFF"/>
      </font>
      <fill>
        <patternFill patternType="solid">
          <fgColor indexed="64"/>
          <bgColor rgb="FF1B6B3A"/>
        </patternFill>
      </fill>
    </dxf>
    <dxf>
      <fill>
        <patternFill patternType="solid">
          <fgColor indexed="64"/>
          <bgColor rgb="FFFFF0F0"/>
        </patternFill>
      </fill>
    </dxf>
    <dxf>
      <fill>
        <patternFill patternType="solid">
          <fgColor indexed="64"/>
          <bgColor rgb="FFFFF0F0"/>
        </patternFill>
      </fill>
    </dxf>
    <dxf>
      <fill>
        <patternFill patternType="solid">
          <fgColor indexed="64"/>
          <bgColor rgb="FFFFF5F5"/>
        </patternFill>
      </fill>
    </dxf>
    <dxf>
      <fill>
        <patternFill patternType="solid">
          <fgColor indexed="64"/>
          <bgColor rgb="FFFFF5F5"/>
        </patternFill>
      </fill>
    </dxf>
    <dxf>
      <font>
        <b/>
        <i val="0"/>
        <color rgb="FFC0392B"/>
      </font>
      <fill>
        <patternFill patternType="solid">
          <fgColor indexed="64"/>
          <bgColor rgb="FFFFE0E0"/>
        </patternFill>
      </fill>
    </dxf>
    <dxf>
      <font>
        <b/>
        <i val="0"/>
        <color rgb="FFC0392B"/>
      </font>
      <fill>
        <patternFill patternType="solid">
          <fgColor indexed="64"/>
          <bgColor rgb="FFFFE0E0"/>
        </patternFill>
      </fill>
    </dxf>
  </dxfs>
  <tableStyles count="1" defaultTableStyle="TableStyleMedium2" defaultPivotStyle="PivotStyleLight16">
    <tableStyle name="Invisible" pivot="0" table="0" count="0" xr9:uid="{A9102F57-8ED3-4769-A20B-82ECE70F73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1B4D3E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Movimentações por Categoria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1B4D3E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Dashboard!$J$1</c:f>
              <c:strCache>
                <c:ptCount val="1"/>
                <c:pt idx="0">
                  <c:v>Total (R$)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Dashboard!$J$2:$J$9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Dashboard!$I$2:$I$9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A88-4AD8-AD7F-A8F96009A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56917903"/>
        <c:axId val="1756921743"/>
      </c:barChart>
      <c:catAx>
        <c:axId val="175691790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6921743"/>
        <c:crosses val="autoZero"/>
        <c:auto val="1"/>
        <c:lblAlgn val="ctr"/>
        <c:lblOffset val="100"/>
        <c:noMultiLvlLbl val="0"/>
      </c:catAx>
      <c:valAx>
        <c:axId val="17569217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6917903"/>
        <c:crosses val="autoZero"/>
        <c:crossBetween val="between"/>
      </c:valAx>
      <c:spPr>
        <a:solidFill>
          <a:srgbClr val="F5F0EA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AFAF8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460375</xdr:colOff>
      <xdr:row>5</xdr:row>
      <xdr:rowOff>130175</xdr:rowOff>
    </xdr:from>
    <xdr:to>
      <xdr:col>18</xdr:col>
      <xdr:colOff>460375</xdr:colOff>
      <xdr:row>18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535320-A22A-80A1-BB5E-9CC6F9F289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eandro Martins" id="{BA661056-3774-489B-8939-98BF85AC4CBC}" userId="1965977555d0e14b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8" dT="2026-03-09T02:53:44.84" personId="{BA661056-3774-489B-8939-98BF85AC4CBC}" id="{963BCBF6-B5D8-495B-8D06-D82F92254564}">
    <text>💰 TOTAL RECEITAS
Soma de tudo que entrou no caixa no período.
Alimentado automaticamente pela aba Lançamentos.</text>
  </threadedComment>
  <threadedComment ref="C8" dT="2026-03-09T02:53:44.90" personId="{BA661056-3774-489B-8939-98BF85AC4CBC}" id="{66C1B634-30EB-4DFF-B98B-83D98DE3B5C0}">
    <text>💸 TOTAL DESPESAS
Soma de tudo que saiu do caixa.
Alimentado automaticamente pela aba Lançamentos.</text>
  </threadedComment>
  <threadedComment ref="D8" dT="2026-03-09T02:53:44.91" personId="{BA661056-3774-489B-8939-98BF85AC4CBC}" id="{D2A3420C-1CC6-4A76-8063-510A44F12757}">
    <text>✅ SALDO DO PERÍODO
Receitas menos Despesas.
Positivo = lucrou. Negativo = despesas superaram receitas!</text>
  </threadedComment>
  <threadedComment ref="E8" dT="2026-03-09T02:53:44.91" personId="{BA661056-3774-489B-8939-98BF85AC4CBC}" id="{B56DD4F2-36AC-4AC5-A4E9-72743220D3BC}">
    <text>🔒 TOTAL PROVISÕES
Valores separados para FGTS, 13º, IR etc.
Esse dinheiro já está comprometido — não use para outros fins!</text>
  </threadedComment>
  <threadedComment ref="F8" dT="2026-03-09T02:53:44.91" personId="{BA661056-3774-489B-8939-98BF85AC4CBC}" id="{31CC8523-2C58-4D94-B941-0C63E03784A7}">
    <text>📊 MARGEM LÍQUIDA
De cada R$1,00 de receita, quanto sobrou.
Ex: 52,9% = R$0,53 de cada real ficou com você.</text>
  </threadedComment>
  <threadedComment ref="F14" dT="2026-03-09T02:53:44.92" personId="{BA661056-3774-489B-8939-98BF85AC4CBC}" id="{83774483-67C2-4A0C-B753-5222D3F12C3A}">
    <text>💵 SALDO LIVRE
Dinheiro disponível após cobrir necessidades operacionais.
Detalhes na aba Projeções linha 11.</text>
  </threadedComment>
  <threadedComment ref="F15" dT="2026-03-09T02:53:44.92" personId="{BA661056-3774-489B-8939-98BF85AC4CBC}" id="{9C7AA810-364F-4B08-8A8B-F9EF9B1ECF18}">
    <text>⚙️ NECESSIDADE DE CAPITAL DE GIRO
Valor mínimo para operar sem aperto.
= A Receber + Estoques - A Pagar</text>
  </threadedComment>
  <threadedComment ref="F16" dT="2026-03-09T02:53:44.93" personId="{BA661056-3774-489B-8939-98BF85AC4CBC}" id="{96276F41-E0B3-4F65-9F4C-9923400C3E60}">
    <text>📥 A RECEBER PENDENTE
Vendas feitas mas ainda não recebidas.
Lançamentos com STATUS 'A Receber'.</text>
  </threadedComment>
  <threadedComment ref="F17" dT="2026-03-09T02:53:44.93" personId="{BA661056-3774-489B-8939-98BF85AC4CBC}" id="{B22F4C94-50E2-4FD2-95DA-4C7B1091FB32}">
    <text>📤 A PAGAR PENDENTE
Contas em aberto não pagas ainda.
Lançamentos com STATUS 'A Pagar'.</text>
  </threadedComment>
  <threadedComment ref="B27" dT="2026-03-09T02:53:44.94" personId="{BA661056-3774-489B-8939-98BF85AC4CBC}" id="{3F9AD572-6D17-43ED-9F7F-BA7030F99DC1}">
    <text>🔒 PROVISÃO TOTAL MENSAL
Separe esse valor todo mês para FGTS, férias, 13º, INSS e impostos.
Esse dinheiro não é seu — são obrigações legais!</text>
  </threadedComment>
  <threadedComment ref="C27" dT="2026-03-09T02:53:44.94" personId="{BA661056-3774-489B-8939-98BF85AC4CBC}" id="{62336691-F3FD-48B2-9F9E-3471EA16A03E}">
    <text>🏛️ SIMPLES NACIONAL ESTIMADO
Estimativa do DAS mensal. Alíquota: 6%.
Quer ter um contador especialista cuidando de tudo?
👉 MARTINS | Gestão — contato@martinsgestao.com.br | @martinsgestao</text>
  </threadedComment>
  <threadedComment ref="E27" dT="2026-03-09T02:53:44.95" personId="{BA661056-3774-489B-8939-98BF85AC4CBC}" id="{2A8CC673-F8F3-4265-ADD6-F3D4E90D20D8}">
    <text>📈 RESULTADO LÍQUIDO PROJETADO
Média dos próximos 6 meses da aba Projeções.</text>
  </threadedComment>
  <threadedComment ref="F27" dT="2026-03-09T02:53:44.95" personId="{BA661056-3774-489B-8939-98BF85AC4CBC}" id="{DAE8FC5A-640D-4A6C-AC1E-F12975654F36}">
    <text>📊 MARGEM PROJETADA
De cada R$1,00 previsto, quanto deve sobrar.
Meta saudável: acima de 20%.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4" dT="2026-03-09T02:53:44.96" personId="{BA661056-3774-489B-8939-98BF85AC4CBC}" id="{DAB4E241-46DD-4862-941F-6EAB614A2A98}">
    <text>DATA
Digite: DD/MM/AAAA
Exemplo: 15/03/2026</text>
  </threadedComment>
  <threadedComment ref="D4" dT="2026-03-09T02:53:44.96" personId="{BA661056-3774-489B-8939-98BF85AC4CBC}" id="{0868C785-C666-4195-8451-5B347F0DC472}">
    <text>TIPO:
• RECEITA = dinheiro que entrou
• DESPESA = dinheiro que saiu
• PROVISAO = reserva para obrigação futura
(PROVISAO sem acento)</text>
  </threadedComment>
  <threadedComment ref="G4" dT="2026-03-09T02:53:44.96" personId="{BA661056-3774-489B-8939-98BF85AC4CBC}" id="{8CFE470B-F8D1-4A94-95B4-C99E762664A5}">
    <text>STATUS:
• Recebido = já recebido
• Pago = já pago
• A Receber = pendente de recebimento
• A Pagar = pendente de pagamento
• Provisionado = reserva feita
⚡ Atualize sempre que pagar ou receber!</text>
  </threadedComment>
  <threadedComment ref="B28" dT="2026-03-09T02:53:44.97" personId="{BA661056-3774-489B-8939-98BF85AC4CBC}" id="{6FED3E03-7DF7-42AB-B210-DC07A338A3A6}">
    <text>⬅️ EDITE AQUI
Digite o mês: MM/AAAA
Ex: 03/2026 = março de 2026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0" dT="2026-03-09T02:53:44.97" personId="{BA661056-3774-489B-8939-98BF85AC4CBC}" id="{3F20D668-BF61-4DB3-AFCB-8DD2C106C876}">
    <text>NCG = Necessidade de Capital de Giro
Valor mínimo para manter o negócio funcionando.
= A Receber + Estoques - A Pagar
⚠️ Negativo = risco de caixa!</text>
  </threadedComment>
  <threadedComment ref="A11" dT="2026-03-09T02:53:44.99" personId="{BA661056-3774-489B-8939-98BF85AC4CBC}" id="{80F5E21A-F659-418D-9456-1A05EE67AE7D}">
    <text>SALDO LIVRE
Dinheiro disponível após cobrir a necessidade de giro.
✅ Positivo = saudável
⚠️ Negativo = busque crédito ou corte despesas</text>
  </threadedComment>
  <threadedComment ref="B24" dT="2026-03-09T02:53:44.99" personId="{BA661056-3774-489B-8939-98BF85AC4CBC}" id="{B467D6D5-13E0-4861-8896-ACA31F384E44}">
    <text>⬅️ EDITE AQUI
Informe o total da sua folha mensal.
Os cálculos de provisão atualizam automaticamente.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6639690-1AEF-4D9E-B05E-1E3E806354A9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C399D-174D-42AC-B18C-A5B37A8C7811}">
  <sheetPr>
    <tabColor rgb="FFCD7F32"/>
  </sheetPr>
  <dimension ref="A1:D29"/>
  <sheetViews>
    <sheetView showGridLines="0" topLeftCell="D1" workbookViewId="0">
      <pane ySplit="3" topLeftCell="A19" activePane="bottomLeft" state="frozen"/>
      <selection pane="bottomLeft" activeCell="D28" sqref="D28"/>
    </sheetView>
  </sheetViews>
  <sheetFormatPr defaultRowHeight="15" x14ac:dyDescent="0.25"/>
  <cols>
    <col min="2" max="2" width="44.28515625" bestFit="1" customWidth="1"/>
    <col min="3" max="3" width="240.28515625" bestFit="1" customWidth="1"/>
    <col min="4" max="4" width="25.7109375" customWidth="1"/>
  </cols>
  <sheetData>
    <row r="1" spans="1:4" ht="69.95" customHeight="1" x14ac:dyDescent="0.65">
      <c r="A1" s="93" t="s">
        <v>102</v>
      </c>
      <c r="B1" s="92"/>
      <c r="C1" s="92"/>
      <c r="D1" s="92"/>
    </row>
    <row r="2" spans="1:4" ht="33.950000000000003" customHeight="1" x14ac:dyDescent="0.3">
      <c r="A2" s="95" t="s">
        <v>130</v>
      </c>
      <c r="B2" s="94"/>
      <c r="C2" s="94"/>
      <c r="D2" s="94"/>
    </row>
    <row r="3" spans="1:4" ht="8.1" customHeight="1" x14ac:dyDescent="0.25">
      <c r="A3" s="1" t="s">
        <v>104</v>
      </c>
      <c r="B3" s="1"/>
      <c r="C3" s="1"/>
      <c r="D3" s="1"/>
    </row>
    <row r="4" spans="1:4" ht="30" customHeight="1" x14ac:dyDescent="0.3">
      <c r="A4" s="97" t="s">
        <v>131</v>
      </c>
      <c r="B4" s="96"/>
      <c r="C4" s="96"/>
      <c r="D4" s="96"/>
    </row>
    <row r="5" spans="1:4" ht="60" customHeight="1" x14ac:dyDescent="0.25">
      <c r="A5" s="100" t="s">
        <v>132</v>
      </c>
      <c r="B5" s="99"/>
      <c r="C5" s="99"/>
      <c r="D5" s="99"/>
    </row>
    <row r="7" spans="1:4" ht="30" customHeight="1" x14ac:dyDescent="0.3">
      <c r="A7" s="97" t="s">
        <v>133</v>
      </c>
      <c r="B7" s="96"/>
      <c r="C7" s="96"/>
      <c r="D7" s="96"/>
    </row>
    <row r="8" spans="1:4" ht="30" customHeight="1" x14ac:dyDescent="0.25">
      <c r="A8" s="6"/>
      <c r="B8" s="8" t="s">
        <v>134</v>
      </c>
      <c r="C8" s="101" t="s">
        <v>135</v>
      </c>
      <c r="D8" s="6"/>
    </row>
    <row r="9" spans="1:4" ht="51.95" customHeight="1" x14ac:dyDescent="0.25">
      <c r="A9" s="19"/>
      <c r="B9" s="84" t="s">
        <v>136</v>
      </c>
      <c r="C9" s="85" t="s">
        <v>135</v>
      </c>
      <c r="D9" s="19"/>
    </row>
    <row r="10" spans="1:4" ht="30" customHeight="1" x14ac:dyDescent="0.25">
      <c r="A10" s="11"/>
      <c r="B10" s="102" t="s">
        <v>137</v>
      </c>
      <c r="C10" s="103" t="s">
        <v>138</v>
      </c>
      <c r="D10" s="11"/>
    </row>
    <row r="11" spans="1:4" ht="51.95" customHeight="1" x14ac:dyDescent="0.25">
      <c r="A11" s="37"/>
      <c r="B11" s="104" t="s">
        <v>136</v>
      </c>
      <c r="C11" s="105" t="s">
        <v>138</v>
      </c>
      <c r="D11" s="37"/>
    </row>
    <row r="12" spans="1:4" ht="30" customHeight="1" x14ac:dyDescent="0.25">
      <c r="A12" s="6"/>
      <c r="B12" s="8" t="s">
        <v>139</v>
      </c>
      <c r="C12" s="101" t="s">
        <v>140</v>
      </c>
      <c r="D12" s="6"/>
    </row>
    <row r="13" spans="1:4" ht="51.95" customHeight="1" x14ac:dyDescent="0.25">
      <c r="A13" s="19"/>
      <c r="B13" s="84" t="s">
        <v>136</v>
      </c>
      <c r="C13" s="85" t="s">
        <v>140</v>
      </c>
      <c r="D13" s="19"/>
    </row>
    <row r="14" spans="1:4" ht="30" customHeight="1" x14ac:dyDescent="0.25">
      <c r="A14" s="11"/>
      <c r="B14" s="102" t="s">
        <v>141</v>
      </c>
      <c r="C14" s="103" t="s">
        <v>142</v>
      </c>
      <c r="D14" s="11"/>
    </row>
    <row r="15" spans="1:4" ht="51.95" customHeight="1" x14ac:dyDescent="0.25">
      <c r="A15" s="37"/>
      <c r="B15" s="104" t="s">
        <v>136</v>
      </c>
      <c r="C15" s="105" t="s">
        <v>142</v>
      </c>
      <c r="D15" s="37"/>
    </row>
    <row r="17" spans="1:4" ht="30" customHeight="1" x14ac:dyDescent="0.3">
      <c r="A17" s="97" t="s">
        <v>143</v>
      </c>
      <c r="B17" s="96"/>
      <c r="C17" s="96"/>
      <c r="D17" s="96"/>
    </row>
    <row r="18" spans="1:4" ht="42" customHeight="1" x14ac:dyDescent="0.25">
      <c r="A18" s="16"/>
      <c r="B18" s="106" t="s">
        <v>144</v>
      </c>
      <c r="C18" s="83" t="s">
        <v>145</v>
      </c>
      <c r="D18" s="16"/>
    </row>
    <row r="19" spans="1:4" ht="42" customHeight="1" x14ac:dyDescent="0.25">
      <c r="A19" s="19"/>
      <c r="B19" s="90" t="s">
        <v>146</v>
      </c>
      <c r="C19" s="85" t="s">
        <v>147</v>
      </c>
      <c r="D19" s="19"/>
    </row>
    <row r="20" spans="1:4" ht="42" customHeight="1" x14ac:dyDescent="0.25">
      <c r="A20" s="16"/>
      <c r="B20" s="106" t="s">
        <v>148</v>
      </c>
      <c r="C20" s="83" t="s">
        <v>149</v>
      </c>
      <c r="D20" s="16"/>
    </row>
    <row r="21" spans="1:4" ht="42" customHeight="1" x14ac:dyDescent="0.25">
      <c r="A21" s="19"/>
      <c r="B21" s="90" t="s">
        <v>150</v>
      </c>
      <c r="C21" s="85" t="s">
        <v>151</v>
      </c>
      <c r="D21" s="19"/>
    </row>
    <row r="22" spans="1:4" ht="42" customHeight="1" x14ac:dyDescent="0.25">
      <c r="A22" s="16"/>
      <c r="B22" s="106" t="s">
        <v>152</v>
      </c>
      <c r="C22" s="83" t="s">
        <v>153</v>
      </c>
      <c r="D22" s="16"/>
    </row>
    <row r="24" spans="1:4" ht="44.1" customHeight="1" x14ac:dyDescent="0.35">
      <c r="A24" s="108" t="s">
        <v>154</v>
      </c>
      <c r="B24" s="107"/>
      <c r="C24" s="107"/>
      <c r="D24" s="107"/>
    </row>
    <row r="25" spans="1:4" ht="27.95" customHeight="1" x14ac:dyDescent="0.25">
      <c r="A25" s="37"/>
      <c r="B25" s="38" t="s">
        <v>155</v>
      </c>
      <c r="C25" s="105" t="s">
        <v>156</v>
      </c>
      <c r="D25" s="37"/>
    </row>
    <row r="26" spans="1:4" ht="27.95" customHeight="1" x14ac:dyDescent="0.25">
      <c r="A26" s="41"/>
      <c r="B26" s="42" t="s">
        <v>157</v>
      </c>
      <c r="C26" s="109" t="s">
        <v>158</v>
      </c>
      <c r="D26" s="41"/>
    </row>
    <row r="27" spans="1:4" ht="27.95" customHeight="1" x14ac:dyDescent="0.25">
      <c r="A27" s="37"/>
      <c r="B27" s="38" t="s">
        <v>159</v>
      </c>
      <c r="C27" s="105" t="s">
        <v>160</v>
      </c>
      <c r="D27" s="37"/>
    </row>
    <row r="28" spans="1:4" ht="27.95" customHeight="1" x14ac:dyDescent="0.25">
      <c r="A28" s="41"/>
      <c r="B28" s="42" t="s">
        <v>161</v>
      </c>
      <c r="C28" s="109" t="s">
        <v>266</v>
      </c>
      <c r="D28" s="41"/>
    </row>
    <row r="29" spans="1:4" ht="27.95" customHeight="1" x14ac:dyDescent="0.25">
      <c r="A29" s="111" t="s">
        <v>261</v>
      </c>
      <c r="B29" s="110"/>
      <c r="C29" s="110"/>
      <c r="D29" s="110"/>
    </row>
  </sheetData>
  <mergeCells count="9">
    <mergeCell ref="A17:D17"/>
    <mergeCell ref="A24:D24"/>
    <mergeCell ref="A29:D29"/>
    <mergeCell ref="A1:D1"/>
    <mergeCell ref="A2:D2"/>
    <mergeCell ref="A3:D3"/>
    <mergeCell ref="A4:D4"/>
    <mergeCell ref="A5:D5"/>
    <mergeCell ref="A7:D7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9CE6F-E39B-4531-BA21-5C3D0A7C93AA}">
  <sheetPr>
    <tabColor rgb="FF2C6E49"/>
  </sheetPr>
  <dimension ref="A1:D36"/>
  <sheetViews>
    <sheetView showGridLines="0" topLeftCell="C1" workbookViewId="0">
      <pane ySplit="3" topLeftCell="A24" activePane="bottomLeft" state="frozen"/>
      <selection pane="bottomLeft" activeCell="C35" sqref="C35"/>
    </sheetView>
  </sheetViews>
  <sheetFormatPr defaultRowHeight="15" x14ac:dyDescent="0.25"/>
  <cols>
    <col min="2" max="2" width="31.5703125" bestFit="1" customWidth="1"/>
    <col min="3" max="3" width="187.42578125" customWidth="1"/>
  </cols>
  <sheetData>
    <row r="1" spans="1:4" ht="28.5" x14ac:dyDescent="0.45">
      <c r="A1" s="77" t="s">
        <v>122</v>
      </c>
      <c r="B1" s="76"/>
      <c r="C1" s="76"/>
      <c r="D1" s="76"/>
    </row>
    <row r="2" spans="1:4" ht="15.75" x14ac:dyDescent="0.25">
      <c r="A2" s="79" t="s">
        <v>123</v>
      </c>
      <c r="B2" s="78"/>
      <c r="C2" s="78"/>
      <c r="D2" s="78"/>
    </row>
    <row r="4" spans="1:4" ht="15.75" x14ac:dyDescent="0.25">
      <c r="A4" s="81" t="s">
        <v>124</v>
      </c>
      <c r="B4" s="80"/>
      <c r="C4" s="80"/>
      <c r="D4" s="80"/>
    </row>
    <row r="5" spans="1:4" x14ac:dyDescent="0.25">
      <c r="A5" s="16"/>
      <c r="B5" s="82" t="s">
        <v>198</v>
      </c>
      <c r="C5" s="83" t="s">
        <v>199</v>
      </c>
      <c r="D5" s="16"/>
    </row>
    <row r="6" spans="1:4" ht="81" x14ac:dyDescent="0.25">
      <c r="A6" s="19"/>
      <c r="B6" s="84" t="s">
        <v>200</v>
      </c>
      <c r="C6" s="259" t="s">
        <v>201</v>
      </c>
      <c r="D6" s="19"/>
    </row>
    <row r="7" spans="1:4" ht="15.75" x14ac:dyDescent="0.25">
      <c r="A7" s="81" t="s">
        <v>125</v>
      </c>
      <c r="B7" s="80"/>
      <c r="C7" s="80"/>
      <c r="D7" s="80"/>
    </row>
    <row r="8" spans="1:4" x14ac:dyDescent="0.25">
      <c r="A8" s="16"/>
      <c r="B8" s="82" t="s">
        <v>202</v>
      </c>
      <c r="C8" s="83" t="s">
        <v>203</v>
      </c>
      <c r="D8" s="16"/>
    </row>
    <row r="9" spans="1:4" ht="27" x14ac:dyDescent="0.25">
      <c r="A9" s="19"/>
      <c r="B9" s="84" t="s">
        <v>204</v>
      </c>
      <c r="C9" s="259" t="s">
        <v>205</v>
      </c>
      <c r="D9" s="19"/>
    </row>
    <row r="10" spans="1:4" ht="94.5" x14ac:dyDescent="0.25">
      <c r="A10" s="16"/>
      <c r="B10" s="82" t="s">
        <v>206</v>
      </c>
      <c r="C10" s="260" t="s">
        <v>207</v>
      </c>
      <c r="D10" s="16"/>
    </row>
    <row r="11" spans="1:4" ht="54" x14ac:dyDescent="0.25">
      <c r="A11" s="19"/>
      <c r="B11" s="84" t="s">
        <v>208</v>
      </c>
      <c r="C11" s="259" t="s">
        <v>209</v>
      </c>
      <c r="D11" s="19"/>
    </row>
    <row r="12" spans="1:4" ht="94.5" x14ac:dyDescent="0.25">
      <c r="A12" s="16"/>
      <c r="B12" s="82" t="s">
        <v>210</v>
      </c>
      <c r="C12" s="260" t="s">
        <v>211</v>
      </c>
      <c r="D12" s="16"/>
    </row>
    <row r="13" spans="1:4" x14ac:dyDescent="0.25">
      <c r="A13" s="144"/>
      <c r="B13" s="140" t="s">
        <v>212</v>
      </c>
      <c r="C13" s="141" t="s">
        <v>213</v>
      </c>
      <c r="D13" s="144"/>
    </row>
    <row r="14" spans="1:4" ht="15.75" x14ac:dyDescent="0.25">
      <c r="A14" s="81" t="s">
        <v>243</v>
      </c>
      <c r="B14" s="143"/>
      <c r="C14" s="143"/>
      <c r="D14" s="142"/>
    </row>
    <row r="15" spans="1:4" ht="108" x14ac:dyDescent="0.25">
      <c r="A15" s="16"/>
      <c r="B15" s="82" t="s">
        <v>214</v>
      </c>
      <c r="C15" s="261" t="s">
        <v>215</v>
      </c>
      <c r="D15" s="16"/>
    </row>
    <row r="16" spans="1:4" ht="27" x14ac:dyDescent="0.25">
      <c r="A16" s="19"/>
      <c r="B16" s="84" t="s">
        <v>216</v>
      </c>
      <c r="C16" s="262" t="s">
        <v>217</v>
      </c>
      <c r="D16" s="19"/>
    </row>
    <row r="17" spans="1:4" ht="135" x14ac:dyDescent="0.25">
      <c r="A17" s="16"/>
      <c r="B17" s="82" t="s">
        <v>218</v>
      </c>
      <c r="C17" s="261" t="s">
        <v>219</v>
      </c>
      <c r="D17" s="16"/>
    </row>
    <row r="18" spans="1:4" ht="15.75" x14ac:dyDescent="0.25">
      <c r="A18" s="81" t="s">
        <v>126</v>
      </c>
      <c r="B18" s="80"/>
      <c r="C18" s="80"/>
      <c r="D18" s="80"/>
    </row>
    <row r="19" spans="1:4" ht="94.5" x14ac:dyDescent="0.25">
      <c r="A19" s="16"/>
      <c r="B19" s="82" t="s">
        <v>220</v>
      </c>
      <c r="C19" s="261" t="s">
        <v>221</v>
      </c>
      <c r="D19" s="16"/>
    </row>
    <row r="20" spans="1:4" ht="27" x14ac:dyDescent="0.25">
      <c r="A20" s="19"/>
      <c r="B20" s="84" t="s">
        <v>127</v>
      </c>
      <c r="C20" s="259" t="s">
        <v>222</v>
      </c>
      <c r="D20" s="19"/>
    </row>
    <row r="21" spans="1:4" ht="94.5" x14ac:dyDescent="0.25">
      <c r="A21" s="16"/>
      <c r="B21" s="82" t="s">
        <v>223</v>
      </c>
      <c r="C21" s="261" t="s">
        <v>224</v>
      </c>
      <c r="D21" s="16"/>
    </row>
    <row r="22" spans="1:4" ht="15.75" x14ac:dyDescent="0.25">
      <c r="A22" s="81" t="s">
        <v>128</v>
      </c>
      <c r="B22" s="80"/>
      <c r="C22" s="80"/>
      <c r="D22" s="80"/>
    </row>
    <row r="23" spans="1:4" x14ac:dyDescent="0.25">
      <c r="A23" s="16"/>
      <c r="B23" s="88" t="s">
        <v>225</v>
      </c>
      <c r="C23" s="83" t="s">
        <v>226</v>
      </c>
      <c r="D23" s="16"/>
    </row>
    <row r="24" spans="1:4" x14ac:dyDescent="0.25">
      <c r="A24" s="19"/>
      <c r="B24" s="84" t="s">
        <v>227</v>
      </c>
      <c r="C24" s="85" t="s">
        <v>228</v>
      </c>
      <c r="D24" s="19"/>
    </row>
    <row r="25" spans="1:4" x14ac:dyDescent="0.25">
      <c r="A25" s="16"/>
      <c r="B25" s="89" t="s">
        <v>229</v>
      </c>
      <c r="C25" s="83" t="s">
        <v>230</v>
      </c>
      <c r="D25" s="16"/>
    </row>
    <row r="26" spans="1:4" x14ac:dyDescent="0.25">
      <c r="A26" s="19"/>
      <c r="B26" s="90" t="s">
        <v>231</v>
      </c>
      <c r="C26" s="85" t="s">
        <v>232</v>
      </c>
      <c r="D26" s="19"/>
    </row>
    <row r="27" spans="1:4" x14ac:dyDescent="0.25">
      <c r="A27" s="16"/>
      <c r="B27" s="91" t="s">
        <v>233</v>
      </c>
      <c r="C27" s="83" t="s">
        <v>234</v>
      </c>
      <c r="D27" s="16"/>
    </row>
    <row r="28" spans="1:4" ht="15.75" x14ac:dyDescent="0.25">
      <c r="A28" s="81" t="s">
        <v>129</v>
      </c>
      <c r="B28" s="80"/>
      <c r="C28" s="80"/>
      <c r="D28" s="80"/>
    </row>
    <row r="29" spans="1:4" x14ac:dyDescent="0.25">
      <c r="A29" s="16"/>
      <c r="B29" s="82" t="s">
        <v>235</v>
      </c>
      <c r="C29" s="83" t="s">
        <v>236</v>
      </c>
      <c r="D29" s="16"/>
    </row>
    <row r="30" spans="1:4" x14ac:dyDescent="0.25">
      <c r="A30" s="19"/>
      <c r="B30" s="84" t="s">
        <v>237</v>
      </c>
      <c r="C30" s="85" t="s">
        <v>238</v>
      </c>
      <c r="D30" s="19"/>
    </row>
    <row r="31" spans="1:4" x14ac:dyDescent="0.25">
      <c r="A31" s="41"/>
      <c r="B31" s="86" t="s">
        <v>239</v>
      </c>
      <c r="C31" s="87" t="s">
        <v>240</v>
      </c>
      <c r="D31" s="41"/>
    </row>
    <row r="32" spans="1:4" x14ac:dyDescent="0.25">
      <c r="A32" s="16"/>
      <c r="B32" s="82" t="s">
        <v>241</v>
      </c>
      <c r="C32" s="83" t="s">
        <v>242</v>
      </c>
      <c r="D32" s="16"/>
    </row>
    <row r="33" spans="1:4" ht="15.75" x14ac:dyDescent="0.25">
      <c r="A33" s="81" t="s">
        <v>253</v>
      </c>
      <c r="B33" s="80"/>
      <c r="C33" s="80"/>
      <c r="D33" s="80"/>
    </row>
    <row r="34" spans="1:4" ht="135" x14ac:dyDescent="0.25">
      <c r="A34" s="16"/>
      <c r="B34" s="82" t="s">
        <v>254</v>
      </c>
      <c r="C34" s="261" t="s">
        <v>255</v>
      </c>
      <c r="D34" s="16"/>
    </row>
    <row r="35" spans="1:4" ht="121.5" x14ac:dyDescent="0.25">
      <c r="A35" s="19"/>
      <c r="B35" s="84" t="s">
        <v>256</v>
      </c>
      <c r="C35" s="259" t="s">
        <v>267</v>
      </c>
      <c r="D35" s="19"/>
    </row>
    <row r="36" spans="1:4" x14ac:dyDescent="0.25">
      <c r="A36" s="46" t="s">
        <v>260</v>
      </c>
      <c r="B36" s="45"/>
      <c r="C36" s="45"/>
      <c r="D36" s="45"/>
    </row>
  </sheetData>
  <mergeCells count="10">
    <mergeCell ref="A22:D22"/>
    <mergeCell ref="A28:D28"/>
    <mergeCell ref="A33:D33"/>
    <mergeCell ref="A36:D36"/>
    <mergeCell ref="A1:D1"/>
    <mergeCell ref="A2:D2"/>
    <mergeCell ref="A4:D4"/>
    <mergeCell ref="A7:D7"/>
    <mergeCell ref="A14:D14"/>
    <mergeCell ref="A18:D1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751BD-18B4-452D-BF97-F2E5C89CA08C}">
  <sheetPr>
    <tabColor rgb="FF1B4D3E"/>
  </sheetPr>
  <dimension ref="A1:J33"/>
  <sheetViews>
    <sheetView showGridLines="0" tabSelected="1" workbookViewId="0">
      <pane ySplit="4" topLeftCell="A5" activePane="bottomLeft" state="frozen"/>
      <selection pane="bottomLeft" activeCell="A32" sqref="A32:G32"/>
    </sheetView>
  </sheetViews>
  <sheetFormatPr defaultRowHeight="15" x14ac:dyDescent="0.25"/>
  <cols>
    <col min="1" max="1" width="13.42578125" customWidth="1"/>
    <col min="2" max="2" width="16.5703125" bestFit="1" customWidth="1"/>
    <col min="3" max="3" width="17.28515625" bestFit="1" customWidth="1"/>
    <col min="4" max="4" width="14.85546875" bestFit="1" customWidth="1"/>
    <col min="5" max="5" width="15.42578125" bestFit="1" customWidth="1"/>
    <col min="6" max="6" width="15.85546875" bestFit="1" customWidth="1"/>
    <col min="7" max="7" width="76.42578125" customWidth="1"/>
    <col min="9" max="10" width="0" hidden="1" customWidth="1"/>
  </cols>
  <sheetData>
    <row r="1" spans="1:10" ht="51.95" customHeight="1" x14ac:dyDescent="0.7">
      <c r="A1" s="254" t="s">
        <v>102</v>
      </c>
      <c r="B1" s="255"/>
      <c r="C1" s="255"/>
      <c r="D1" s="255"/>
      <c r="E1" s="255"/>
      <c r="F1" s="255"/>
      <c r="G1" s="255"/>
      <c r="I1" t="s">
        <v>168</v>
      </c>
      <c r="J1" t="s">
        <v>169</v>
      </c>
    </row>
    <row r="2" spans="1:10" ht="24" customHeight="1" x14ac:dyDescent="0.3">
      <c r="A2" s="49" t="s">
        <v>103</v>
      </c>
      <c r="B2" s="48"/>
      <c r="C2" s="48"/>
      <c r="D2" s="48"/>
      <c r="E2" s="48"/>
      <c r="F2" s="48"/>
      <c r="G2" s="48"/>
      <c r="I2" t="s">
        <v>11</v>
      </c>
      <c r="J2" s="253">
        <f>SUMIF(Lançamentos!C5:C500,I2,Lançamentos!E5:E500)</f>
        <v>12400</v>
      </c>
    </row>
    <row r="3" spans="1:10" x14ac:dyDescent="0.25">
      <c r="A3" s="50" t="s">
        <v>104</v>
      </c>
      <c r="B3" s="48"/>
      <c r="C3" s="48"/>
      <c r="D3" s="48"/>
      <c r="E3" s="48"/>
      <c r="F3" s="48"/>
      <c r="G3" s="48"/>
      <c r="I3" t="s">
        <v>17</v>
      </c>
      <c r="J3" s="253">
        <f>SUMIF(Lançamentos!C5:C500,I3,Lançamentos!E5:E500)</f>
        <v>5000</v>
      </c>
    </row>
    <row r="4" spans="1:10" x14ac:dyDescent="0.25">
      <c r="A4" s="51" t="s">
        <v>171</v>
      </c>
      <c r="B4" s="51"/>
      <c r="C4" s="51"/>
      <c r="D4" s="51"/>
      <c r="E4" s="51"/>
      <c r="F4" s="126"/>
      <c r="G4" s="51"/>
      <c r="I4" t="s">
        <v>21</v>
      </c>
      <c r="J4" s="253">
        <f>SUMIF(Lançamentos!C5:C500,I4,Lançamentos!E5:E500)</f>
        <v>2100</v>
      </c>
    </row>
    <row r="5" spans="1:10" ht="15.75" thickBot="1" x14ac:dyDescent="0.3">
      <c r="A5" s="52"/>
      <c r="B5" s="52"/>
      <c r="C5" s="52"/>
      <c r="D5" s="52"/>
      <c r="E5" s="52"/>
      <c r="F5" s="52"/>
      <c r="G5" s="52"/>
      <c r="I5" t="s">
        <v>26</v>
      </c>
      <c r="J5" s="253">
        <f>SUMIF(Lançamentos!C5:C500,I5,Lançamentos!E5:E500)</f>
        <v>4200</v>
      </c>
    </row>
    <row r="6" spans="1:10" ht="15.75" thickTop="1" x14ac:dyDescent="0.25">
      <c r="A6" s="53"/>
      <c r="B6" s="225" t="s">
        <v>56</v>
      </c>
      <c r="C6" s="226" t="s">
        <v>57</v>
      </c>
      <c r="D6" s="227" t="s">
        <v>59</v>
      </c>
      <c r="E6" s="228" t="s">
        <v>60</v>
      </c>
      <c r="F6" s="229" t="s">
        <v>105</v>
      </c>
      <c r="G6" s="53"/>
      <c r="I6" t="s">
        <v>42</v>
      </c>
      <c r="J6" s="253">
        <f>SUMIF(Lançamentos!C5:C500,I6,Lançamentos!E5:E500)</f>
        <v>800</v>
      </c>
    </row>
    <row r="7" spans="1:10" x14ac:dyDescent="0.25">
      <c r="A7" s="53"/>
      <c r="B7" s="58"/>
      <c r="C7" s="59"/>
      <c r="D7" s="60"/>
      <c r="E7" s="61"/>
      <c r="F7" s="62"/>
      <c r="G7" s="53"/>
      <c r="I7" t="s">
        <v>48</v>
      </c>
      <c r="J7" s="253">
        <f>SUMIF(Lançamentos!C5:C500,I7,Lançamentos!E5:E500)</f>
        <v>760</v>
      </c>
    </row>
    <row r="8" spans="1:10" ht="24" x14ac:dyDescent="0.4">
      <c r="A8" s="53"/>
      <c r="B8" s="232">
        <f>SUMIF(Lançamentos!D5:D500,"Receita",Lançamentos!E5:E500)</f>
        <v>17400</v>
      </c>
      <c r="C8" s="233">
        <f>SUMIF(Lançamentos!D5:D500,"Despesa",Lançamentos!E5:E500)</f>
        <v>8200</v>
      </c>
      <c r="D8" s="234">
        <f>B8-C8</f>
        <v>9200</v>
      </c>
      <c r="E8" s="235">
        <f>SUMIF(Lançamentos!D5:D500,"Provisao",Lançamentos!E5:E500)</f>
        <v>1070</v>
      </c>
      <c r="F8" s="63">
        <f>IF(B8&gt;0,D8/B8,0)</f>
        <v>0.52873563218390807</v>
      </c>
      <c r="G8" s="53"/>
      <c r="I8" t="s">
        <v>55</v>
      </c>
      <c r="J8" s="253">
        <f>SUMIF(Lançamentos!C5:C500,I8,Lançamentos!E5:E500)</f>
        <v>340</v>
      </c>
    </row>
    <row r="9" spans="1:10" ht="18" customHeight="1" x14ac:dyDescent="0.25">
      <c r="A9" s="53"/>
      <c r="B9" s="58"/>
      <c r="C9" s="59"/>
      <c r="D9" s="60"/>
      <c r="E9" s="61"/>
      <c r="F9" s="62"/>
      <c r="G9" s="53"/>
      <c r="I9" t="s">
        <v>34</v>
      </c>
      <c r="J9" s="253">
        <f>SUMIF(Lançamentos!C5:C500,I9,Lançamentos!E5:E500)</f>
        <v>1070</v>
      </c>
    </row>
    <row r="10" spans="1:10" x14ac:dyDescent="0.25">
      <c r="A10" s="53"/>
      <c r="B10" s="64" t="s">
        <v>106</v>
      </c>
      <c r="C10" s="65" t="s">
        <v>107</v>
      </c>
      <c r="D10" s="66" t="s">
        <v>108</v>
      </c>
      <c r="E10" s="67" t="s">
        <v>109</v>
      </c>
      <c r="F10" s="68" t="s">
        <v>110</v>
      </c>
      <c r="G10" s="53"/>
    </row>
    <row r="11" spans="1:10" x14ac:dyDescent="0.25">
      <c r="A11" s="52"/>
      <c r="B11" s="52"/>
      <c r="C11" s="52"/>
      <c r="D11" s="52"/>
      <c r="E11" s="52"/>
      <c r="F11" s="52"/>
      <c r="G11" s="52"/>
    </row>
    <row r="12" spans="1:10" ht="26.1" customHeight="1" thickBot="1" x14ac:dyDescent="0.3">
      <c r="A12" s="69" t="s">
        <v>111</v>
      </c>
      <c r="B12" s="70"/>
      <c r="C12" s="70"/>
      <c r="D12" s="70"/>
      <c r="E12" s="70"/>
      <c r="F12" s="70"/>
      <c r="G12" s="70"/>
    </row>
    <row r="13" spans="1:10" ht="24" customHeight="1" x14ac:dyDescent="0.25">
      <c r="A13" s="58"/>
      <c r="B13" s="210" t="s">
        <v>4</v>
      </c>
      <c r="C13" s="208" t="s">
        <v>5</v>
      </c>
      <c r="D13" s="217" t="s">
        <v>112</v>
      </c>
      <c r="E13" s="219" t="s">
        <v>179</v>
      </c>
      <c r="F13" s="220"/>
      <c r="G13" s="221"/>
    </row>
    <row r="14" spans="1:10" ht="21.95" customHeight="1" x14ac:dyDescent="0.25">
      <c r="A14" s="71"/>
      <c r="B14" s="211" t="s">
        <v>11</v>
      </c>
      <c r="C14" s="204" t="s">
        <v>12</v>
      </c>
      <c r="D14" s="236">
        <f>SUMIF(Lançamentos!C5:C500,B14,Lançamentos!E5:E500)</f>
        <v>12400</v>
      </c>
      <c r="E14" s="222">
        <f>IF(B8&gt;0,D14/B8,0)</f>
        <v>0.71264367816091956</v>
      </c>
      <c r="F14" s="243">
        <f>Projeções!B11</f>
        <v>11100</v>
      </c>
      <c r="G14" s="256" t="s">
        <v>192</v>
      </c>
    </row>
    <row r="15" spans="1:10" ht="21.95" customHeight="1" x14ac:dyDescent="0.25">
      <c r="A15" s="72"/>
      <c r="B15" s="212" t="s">
        <v>17</v>
      </c>
      <c r="C15" s="205" t="s">
        <v>12</v>
      </c>
      <c r="D15" s="237">
        <f>SUMIF(Lançamentos!C5:C500,B15,Lançamentos!E5:E500)</f>
        <v>5000</v>
      </c>
      <c r="E15" s="223">
        <f>IF(B8&gt;0,D15/B8,0)</f>
        <v>0.28735632183908044</v>
      </c>
      <c r="F15" s="243">
        <f>Projeções!B10</f>
        <v>3900</v>
      </c>
      <c r="G15" s="256" t="s">
        <v>193</v>
      </c>
    </row>
    <row r="16" spans="1:10" ht="21.95" customHeight="1" x14ac:dyDescent="0.25">
      <c r="A16" s="71"/>
      <c r="B16" s="211" t="s">
        <v>21</v>
      </c>
      <c r="C16" s="206" t="s">
        <v>22</v>
      </c>
      <c r="D16" s="238">
        <f>SUMIF(Lançamentos!C5:C500,B16,Lançamentos!E5:E500)</f>
        <v>2100</v>
      </c>
      <c r="E16" s="222">
        <f>IF(C8&gt;0,D16/C8,0)</f>
        <v>0.25609756097560976</v>
      </c>
      <c r="F16" s="243">
        <f>SUMIF(Lançamentos!G5:G500,"A Receber",Lançamentos!E5:E500)</f>
        <v>1800</v>
      </c>
      <c r="G16" s="256" t="s">
        <v>194</v>
      </c>
    </row>
    <row r="17" spans="1:7" ht="21.95" customHeight="1" thickBot="1" x14ac:dyDescent="0.3">
      <c r="A17" s="72"/>
      <c r="B17" s="212" t="s">
        <v>26</v>
      </c>
      <c r="C17" s="207" t="s">
        <v>22</v>
      </c>
      <c r="D17" s="239">
        <f>SUMIF(Lançamentos!C5:C500,B17,Lançamentos!E5:E500)</f>
        <v>4200</v>
      </c>
      <c r="E17" s="224">
        <f>IF(C8&gt;0,D17/C8,0)</f>
        <v>0.51219512195121952</v>
      </c>
      <c r="F17" s="244">
        <f>SUMIF(Lançamentos!G5:G500,"A Pagar",Lançamentos!E5:E500)</f>
        <v>760</v>
      </c>
      <c r="G17" s="257" t="s">
        <v>195</v>
      </c>
    </row>
    <row r="18" spans="1:7" ht="21.95" customHeight="1" x14ac:dyDescent="0.25">
      <c r="A18" s="71"/>
      <c r="B18" s="211" t="s">
        <v>42</v>
      </c>
      <c r="C18" s="206" t="s">
        <v>22</v>
      </c>
      <c r="D18" s="240">
        <f>SUMIF(Lançamentos!C5:C500,B18,Lançamentos!E5:E500)</f>
        <v>800</v>
      </c>
      <c r="E18" s="218">
        <f>IF(C8&gt;0,D18/C8,0)</f>
        <v>9.7560975609756101E-2</v>
      </c>
      <c r="F18" s="71"/>
      <c r="G18" s="71"/>
    </row>
    <row r="19" spans="1:7" ht="21.95" customHeight="1" x14ac:dyDescent="0.25">
      <c r="A19" s="72"/>
      <c r="B19" s="212" t="s">
        <v>48</v>
      </c>
      <c r="C19" s="207" t="s">
        <v>22</v>
      </c>
      <c r="D19" s="241">
        <f>SUMIF(Lançamentos!C5:C500,B19,Lançamentos!E5:E500)</f>
        <v>760</v>
      </c>
      <c r="E19" s="215">
        <f>IF(C8&gt;0,D19/C8,0)</f>
        <v>9.2682926829268292E-2</v>
      </c>
      <c r="F19" s="72"/>
      <c r="G19" s="72"/>
    </row>
    <row r="20" spans="1:7" ht="21.95" customHeight="1" x14ac:dyDescent="0.25">
      <c r="A20" s="71"/>
      <c r="B20" s="211" t="s">
        <v>55</v>
      </c>
      <c r="C20" s="206" t="s">
        <v>22</v>
      </c>
      <c r="D20" s="240">
        <f>SUMIF(Lançamentos!C5:C500,B20,Lançamentos!E5:E500)</f>
        <v>340</v>
      </c>
      <c r="E20" s="214">
        <f>IF(C8&gt;0,D20/C8,0)</f>
        <v>4.1463414634146344E-2</v>
      </c>
      <c r="F20" s="71"/>
      <c r="G20" s="71"/>
    </row>
    <row r="21" spans="1:7" ht="21.95" customHeight="1" thickBot="1" x14ac:dyDescent="0.3">
      <c r="A21" s="72"/>
      <c r="B21" s="213" t="s">
        <v>34</v>
      </c>
      <c r="C21" s="209" t="s">
        <v>35</v>
      </c>
      <c r="D21" s="242">
        <f>SUMIF(Lançamentos!C5:C500,B21,Lançamentos!E5:E500)</f>
        <v>1070</v>
      </c>
      <c r="E21" s="216">
        <f>IF((B8+E8)&gt;0,D21/(B8+E8),0)</f>
        <v>5.7931781266919329E-2</v>
      </c>
      <c r="F21" s="72"/>
      <c r="G21" s="72"/>
    </row>
    <row r="22" spans="1:7" x14ac:dyDescent="0.25">
      <c r="A22" s="53"/>
      <c r="B22" s="53"/>
      <c r="C22" s="53"/>
      <c r="D22" s="53"/>
      <c r="E22" s="53"/>
      <c r="F22" s="53"/>
      <c r="G22" s="53"/>
    </row>
    <row r="23" spans="1:7" ht="14.1" customHeight="1" x14ac:dyDescent="0.25">
      <c r="A23" s="52"/>
      <c r="B23" s="52"/>
      <c r="C23" s="52"/>
      <c r="D23" s="52"/>
      <c r="E23" s="52"/>
      <c r="F23" s="52"/>
      <c r="G23" s="52"/>
    </row>
    <row r="24" spans="1:7" x14ac:dyDescent="0.25">
      <c r="A24" s="69" t="s">
        <v>113</v>
      </c>
      <c r="B24" s="70"/>
      <c r="C24" s="70"/>
      <c r="D24" s="70"/>
      <c r="E24" s="70"/>
      <c r="F24" s="70"/>
      <c r="G24" s="70"/>
    </row>
    <row r="25" spans="1:7" x14ac:dyDescent="0.25">
      <c r="A25" s="53"/>
      <c r="B25" s="56" t="s">
        <v>114</v>
      </c>
      <c r="C25" s="55" t="s">
        <v>116</v>
      </c>
      <c r="D25" s="53"/>
      <c r="E25" s="54" t="s">
        <v>118</v>
      </c>
      <c r="F25" s="57" t="s">
        <v>120</v>
      </c>
      <c r="G25" s="53"/>
    </row>
    <row r="26" spans="1:7" x14ac:dyDescent="0.25">
      <c r="A26" s="53"/>
      <c r="B26" s="61"/>
      <c r="C26" s="59"/>
      <c r="D26" s="53"/>
      <c r="E26" s="58"/>
      <c r="F26" s="62"/>
      <c r="G26" s="53"/>
    </row>
    <row r="27" spans="1:7" ht="21" x14ac:dyDescent="0.35">
      <c r="A27" s="53"/>
      <c r="B27" s="245">
        <f>Projeções!B31</f>
        <v>3550.2383333333328</v>
      </c>
      <c r="C27" s="246">
        <f>Projeções!B29</f>
        <v>1108.9999999999998</v>
      </c>
      <c r="D27" s="53"/>
      <c r="E27" s="247">
        <f>Projeções!H20</f>
        <v>8971.6666666666661</v>
      </c>
      <c r="F27" s="73">
        <f>Projeções!H21</f>
        <v>0.4848472107795605</v>
      </c>
      <c r="G27" s="53"/>
    </row>
    <row r="28" spans="1:7" x14ac:dyDescent="0.25">
      <c r="A28" s="53"/>
      <c r="B28" s="61"/>
      <c r="C28" s="59"/>
      <c r="D28" s="53"/>
      <c r="E28" s="58"/>
      <c r="F28" s="62"/>
      <c r="G28" s="53"/>
    </row>
    <row r="29" spans="1:7" x14ac:dyDescent="0.25">
      <c r="A29" s="53"/>
      <c r="B29" s="67" t="s">
        <v>115</v>
      </c>
      <c r="C29" s="65" t="s">
        <v>117</v>
      </c>
      <c r="D29" s="53"/>
      <c r="E29" s="64" t="s">
        <v>119</v>
      </c>
      <c r="F29" s="68" t="s">
        <v>121</v>
      </c>
      <c r="G29" s="53"/>
    </row>
    <row r="30" spans="1:7" x14ac:dyDescent="0.25">
      <c r="A30" s="53"/>
      <c r="B30" s="53"/>
      <c r="C30" s="53"/>
      <c r="D30" s="53"/>
      <c r="E30" s="53"/>
      <c r="F30" s="53"/>
      <c r="G30" s="53"/>
    </row>
    <row r="31" spans="1:7" x14ac:dyDescent="0.25">
      <c r="A31" s="52"/>
      <c r="B31" s="52"/>
      <c r="C31" s="52"/>
      <c r="D31" s="52"/>
      <c r="E31" s="52"/>
      <c r="F31" s="52"/>
      <c r="G31" s="52"/>
    </row>
    <row r="32" spans="1:7" x14ac:dyDescent="0.25">
      <c r="A32" s="74" t="s">
        <v>257</v>
      </c>
      <c r="B32" s="75"/>
      <c r="C32" s="75"/>
      <c r="D32" s="75"/>
      <c r="E32" s="75"/>
      <c r="F32" s="75"/>
      <c r="G32" s="75"/>
    </row>
    <row r="33" spans="1:7" x14ac:dyDescent="0.25">
      <c r="A33" s="50" t="s">
        <v>104</v>
      </c>
      <c r="B33" s="50"/>
      <c r="C33" s="50"/>
      <c r="D33" s="50"/>
      <c r="E33" s="50"/>
      <c r="F33" s="50"/>
      <c r="G33" s="50"/>
    </row>
  </sheetData>
  <mergeCells count="9">
    <mergeCell ref="A12:G12"/>
    <mergeCell ref="E13:G13"/>
    <mergeCell ref="A24:G24"/>
    <mergeCell ref="A32:G32"/>
    <mergeCell ref="A33:G33"/>
    <mergeCell ref="A1:G1"/>
    <mergeCell ref="A2:G2"/>
    <mergeCell ref="A3:G3"/>
    <mergeCell ref="A4:G4"/>
  </mergeCells>
  <conditionalFormatting sqref="D8">
    <cfRule type="cellIs" dxfId="1" priority="1" operator="greaterThan">
      <formula>0</formula>
    </cfRule>
  </conditionalFormatting>
  <conditionalFormatting sqref="D8">
    <cfRule type="cellIs" dxfId="0" priority="2" operator="lessThan">
      <formula>0</formula>
    </cfRule>
  </conditionalFormatting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4528E-8460-4A7C-9599-1CD3BDDA4228}">
  <sheetPr>
    <tabColor rgb="FFCD7F32"/>
  </sheetPr>
  <dimension ref="A1:I500"/>
  <sheetViews>
    <sheetView showGridLines="0" workbookViewId="0">
      <pane ySplit="4" topLeftCell="A13" activePane="bottomLeft" state="frozen"/>
      <selection pane="bottomLeft" activeCell="I4" sqref="I4"/>
    </sheetView>
  </sheetViews>
  <sheetFormatPr defaultRowHeight="15" x14ac:dyDescent="0.25"/>
  <cols>
    <col min="1" max="1" width="10.5703125" bestFit="1" customWidth="1"/>
    <col min="2" max="2" width="36.7109375" customWidth="1"/>
    <col min="3" max="3" width="11.28515625" bestFit="1" customWidth="1"/>
    <col min="4" max="4" width="13.28515625" bestFit="1" customWidth="1"/>
    <col min="5" max="5" width="16.42578125" bestFit="1" customWidth="1"/>
    <col min="6" max="6" width="13.28515625" bestFit="1" customWidth="1"/>
    <col min="7" max="7" width="12.5703125" bestFit="1" customWidth="1"/>
    <col min="8" max="8" width="72.85546875" customWidth="1"/>
    <col min="9" max="9" width="11.42578125" customWidth="1"/>
  </cols>
  <sheetData>
    <row r="1" spans="1:9" ht="44.1" customHeight="1" x14ac:dyDescent="0.5">
      <c r="A1" s="2" t="s">
        <v>0</v>
      </c>
      <c r="B1" s="2"/>
      <c r="C1" s="2"/>
      <c r="D1" s="2"/>
      <c r="E1" s="2"/>
      <c r="F1" s="2"/>
      <c r="G1" s="2"/>
      <c r="H1" s="2"/>
    </row>
    <row r="2" spans="1:9" ht="27.95" customHeight="1" x14ac:dyDescent="0.3">
      <c r="A2" s="4" t="s">
        <v>1</v>
      </c>
      <c r="B2" s="4"/>
      <c r="C2" s="4"/>
      <c r="D2" s="4"/>
      <c r="E2" s="4"/>
      <c r="F2" s="4"/>
      <c r="G2" s="4"/>
      <c r="H2" s="4"/>
    </row>
    <row r="3" spans="1:9" ht="21.95" customHeight="1" thickBot="1" x14ac:dyDescent="0.3">
      <c r="A3" s="5" t="s">
        <v>244</v>
      </c>
      <c r="B3" s="5"/>
      <c r="C3" s="5"/>
      <c r="D3" s="5"/>
      <c r="E3" s="5"/>
      <c r="F3" s="5"/>
      <c r="G3" s="5"/>
      <c r="H3" s="5"/>
    </row>
    <row r="4" spans="1:9" ht="30" customHeight="1" x14ac:dyDescent="0.25">
      <c r="A4" s="167" t="s">
        <v>2</v>
      </c>
      <c r="B4" s="161" t="s">
        <v>3</v>
      </c>
      <c r="C4" s="161" t="s">
        <v>4</v>
      </c>
      <c r="D4" s="161" t="s">
        <v>5</v>
      </c>
      <c r="E4" s="161" t="s">
        <v>6</v>
      </c>
      <c r="F4" s="161" t="s">
        <v>7</v>
      </c>
      <c r="G4" s="161" t="s">
        <v>8</v>
      </c>
      <c r="H4" s="172" t="s">
        <v>9</v>
      </c>
      <c r="I4" s="9" t="s">
        <v>174</v>
      </c>
    </row>
    <row r="5" spans="1:9" ht="21.95" customHeight="1" x14ac:dyDescent="0.25">
      <c r="A5" s="168">
        <v>46082</v>
      </c>
      <c r="B5" s="145" t="s">
        <v>10</v>
      </c>
      <c r="C5" s="146" t="s">
        <v>11</v>
      </c>
      <c r="D5" s="147" t="s">
        <v>12</v>
      </c>
      <c r="E5" s="148">
        <v>5800</v>
      </c>
      <c r="F5" s="146" t="s">
        <v>13</v>
      </c>
      <c r="G5" s="147" t="s">
        <v>14</v>
      </c>
      <c r="H5" s="173" t="s">
        <v>15</v>
      </c>
      <c r="I5" s="129" t="str">
        <f>IF(A5&lt;&gt;"",TEXT(A5,"MM/AAAA"),"")</f>
        <v>03/2026</v>
      </c>
    </row>
    <row r="6" spans="1:9" ht="21.95" customHeight="1" x14ac:dyDescent="0.25">
      <c r="A6" s="169">
        <v>46084</v>
      </c>
      <c r="B6" s="149" t="s">
        <v>16</v>
      </c>
      <c r="C6" s="150" t="s">
        <v>17</v>
      </c>
      <c r="D6" s="151" t="s">
        <v>12</v>
      </c>
      <c r="E6" s="152">
        <v>3200</v>
      </c>
      <c r="F6" s="150" t="s">
        <v>18</v>
      </c>
      <c r="G6" s="151" t="s">
        <v>14</v>
      </c>
      <c r="H6" s="174" t="s">
        <v>19</v>
      </c>
      <c r="I6" s="129" t="str">
        <f>IF(A6&lt;&gt;"",TEXT(A6,"MM/AAAA"),"")</f>
        <v>03/2026</v>
      </c>
    </row>
    <row r="7" spans="1:9" ht="21.95" customHeight="1" x14ac:dyDescent="0.25">
      <c r="A7" s="170">
        <v>46086</v>
      </c>
      <c r="B7" s="153" t="s">
        <v>20</v>
      </c>
      <c r="C7" s="154" t="s">
        <v>21</v>
      </c>
      <c r="D7" s="155" t="s">
        <v>22</v>
      </c>
      <c r="E7" s="156">
        <v>1500</v>
      </c>
      <c r="F7" s="154" t="s">
        <v>23</v>
      </c>
      <c r="G7" s="157" t="s">
        <v>24</v>
      </c>
      <c r="H7" s="175"/>
      <c r="I7" s="129" t="str">
        <f>IF(A7&lt;&gt;"",TEXT(A7,"MM/AAAA"),"")</f>
        <v>03/2026</v>
      </c>
    </row>
    <row r="8" spans="1:9" ht="21.95" customHeight="1" x14ac:dyDescent="0.25">
      <c r="A8" s="169">
        <v>46088</v>
      </c>
      <c r="B8" s="149" t="s">
        <v>25</v>
      </c>
      <c r="C8" s="150" t="s">
        <v>26</v>
      </c>
      <c r="D8" s="158" t="s">
        <v>22</v>
      </c>
      <c r="E8" s="152">
        <v>4200</v>
      </c>
      <c r="F8" s="150" t="s">
        <v>18</v>
      </c>
      <c r="G8" s="151" t="s">
        <v>24</v>
      </c>
      <c r="H8" s="174"/>
      <c r="I8" s="129" t="str">
        <f>IF(A8&lt;&gt;"",TEXT(A8,"MM/AAAA"),"")</f>
        <v>03/2026</v>
      </c>
    </row>
    <row r="9" spans="1:9" ht="21.95" customHeight="1" x14ac:dyDescent="0.25">
      <c r="A9" s="170">
        <v>46091</v>
      </c>
      <c r="B9" s="153" t="s">
        <v>27</v>
      </c>
      <c r="C9" s="154" t="s">
        <v>11</v>
      </c>
      <c r="D9" s="157" t="s">
        <v>12</v>
      </c>
      <c r="E9" s="156">
        <v>2100</v>
      </c>
      <c r="F9" s="154" t="s">
        <v>28</v>
      </c>
      <c r="G9" s="157" t="s">
        <v>14</v>
      </c>
      <c r="H9" s="175" t="s">
        <v>29</v>
      </c>
      <c r="I9" s="129" t="str">
        <f>IF(A9&lt;&gt;"",TEXT(A9,"MM/AAAA"),"")</f>
        <v>03/2026</v>
      </c>
    </row>
    <row r="10" spans="1:9" ht="21.95" customHeight="1" x14ac:dyDescent="0.25">
      <c r="A10" s="169">
        <v>46093</v>
      </c>
      <c r="B10" s="149" t="s">
        <v>30</v>
      </c>
      <c r="C10" s="150" t="s">
        <v>21</v>
      </c>
      <c r="D10" s="158" t="s">
        <v>22</v>
      </c>
      <c r="E10" s="152">
        <v>380</v>
      </c>
      <c r="F10" s="150" t="s">
        <v>31</v>
      </c>
      <c r="G10" s="151" t="s">
        <v>24</v>
      </c>
      <c r="H10" s="174"/>
      <c r="I10" s="129" t="str">
        <f>IF(A10&lt;&gt;"",TEXT(A10,"MM/AAAA"),"")</f>
        <v>03/2026</v>
      </c>
    </row>
    <row r="11" spans="1:9" ht="21.95" customHeight="1" x14ac:dyDescent="0.25">
      <c r="A11" s="170">
        <v>46096</v>
      </c>
      <c r="B11" s="153" t="s">
        <v>32</v>
      </c>
      <c r="C11" s="154" t="s">
        <v>21</v>
      </c>
      <c r="D11" s="155" t="s">
        <v>22</v>
      </c>
      <c r="E11" s="156">
        <v>220</v>
      </c>
      <c r="F11" s="154" t="s">
        <v>31</v>
      </c>
      <c r="G11" s="157" t="s">
        <v>24</v>
      </c>
      <c r="H11" s="175"/>
      <c r="I11" s="129" t="str">
        <f>IF(A11&lt;&gt;"",TEXT(A11,"MM/AAAA"),"")</f>
        <v>03/2026</v>
      </c>
    </row>
    <row r="12" spans="1:9" ht="21.95" customHeight="1" x14ac:dyDescent="0.25">
      <c r="A12" s="169">
        <v>46096</v>
      </c>
      <c r="B12" s="149" t="s">
        <v>33</v>
      </c>
      <c r="C12" s="150" t="s">
        <v>34</v>
      </c>
      <c r="D12" s="159" t="s">
        <v>35</v>
      </c>
      <c r="E12" s="152">
        <v>650</v>
      </c>
      <c r="F12" s="150" t="s">
        <v>36</v>
      </c>
      <c r="G12" s="159" t="s">
        <v>37</v>
      </c>
      <c r="H12" s="174" t="s">
        <v>38</v>
      </c>
      <c r="I12" s="129" t="str">
        <f>IF(A12&lt;&gt;"",TEXT(A12,"MM/AAAA"),"")</f>
        <v>03/2026</v>
      </c>
    </row>
    <row r="13" spans="1:9" ht="21.95" customHeight="1" x14ac:dyDescent="0.25">
      <c r="A13" s="170">
        <v>46099</v>
      </c>
      <c r="B13" s="153" t="s">
        <v>39</v>
      </c>
      <c r="C13" s="154" t="s">
        <v>11</v>
      </c>
      <c r="D13" s="157" t="s">
        <v>12</v>
      </c>
      <c r="E13" s="156">
        <v>4500</v>
      </c>
      <c r="F13" s="154" t="s">
        <v>13</v>
      </c>
      <c r="G13" s="157" t="s">
        <v>14</v>
      </c>
      <c r="H13" s="175" t="s">
        <v>40</v>
      </c>
      <c r="I13" s="129" t="str">
        <f>IF(A13&lt;&gt;"",TEXT(A13,"MM/AAAA"),"")</f>
        <v>03/2026</v>
      </c>
    </row>
    <row r="14" spans="1:9" ht="21.95" customHeight="1" x14ac:dyDescent="0.25">
      <c r="A14" s="169">
        <v>46101</v>
      </c>
      <c r="B14" s="149" t="s">
        <v>41</v>
      </c>
      <c r="C14" s="150" t="s">
        <v>42</v>
      </c>
      <c r="D14" s="158" t="s">
        <v>22</v>
      </c>
      <c r="E14" s="152">
        <v>800</v>
      </c>
      <c r="F14" s="150" t="s">
        <v>28</v>
      </c>
      <c r="G14" s="151" t="s">
        <v>24</v>
      </c>
      <c r="H14" s="174" t="s">
        <v>43</v>
      </c>
      <c r="I14" s="129" t="str">
        <f>IF(A14&lt;&gt;"",TEXT(A14,"MM/AAAA"),"")</f>
        <v>03/2026</v>
      </c>
    </row>
    <row r="15" spans="1:9" ht="21.95" customHeight="1" x14ac:dyDescent="0.25">
      <c r="A15" s="170">
        <v>46103</v>
      </c>
      <c r="B15" s="153" t="s">
        <v>44</v>
      </c>
      <c r="C15" s="154" t="s">
        <v>17</v>
      </c>
      <c r="D15" s="157" t="s">
        <v>12</v>
      </c>
      <c r="E15" s="156">
        <v>1800</v>
      </c>
      <c r="F15" s="154" t="s">
        <v>13</v>
      </c>
      <c r="G15" s="155" t="s">
        <v>45</v>
      </c>
      <c r="H15" s="175" t="s">
        <v>46</v>
      </c>
      <c r="I15" s="129" t="str">
        <f>IF(A15&lt;&gt;"",TEXT(A15,"MM/AAAA"),"")</f>
        <v>03/2026</v>
      </c>
    </row>
    <row r="16" spans="1:9" ht="21.95" customHeight="1" x14ac:dyDescent="0.25">
      <c r="A16" s="169">
        <v>46106</v>
      </c>
      <c r="B16" s="149" t="s">
        <v>47</v>
      </c>
      <c r="C16" s="150" t="s">
        <v>48</v>
      </c>
      <c r="D16" s="158" t="s">
        <v>22</v>
      </c>
      <c r="E16" s="152">
        <v>760</v>
      </c>
      <c r="F16" s="150" t="s">
        <v>49</v>
      </c>
      <c r="G16" s="158" t="s">
        <v>50</v>
      </c>
      <c r="H16" s="174" t="s">
        <v>51</v>
      </c>
      <c r="I16" s="129" t="str">
        <f>IF(A16&lt;&gt;"",TEXT(A16,"MM/AAAA"),"")</f>
        <v>03/2026</v>
      </c>
    </row>
    <row r="17" spans="1:9" ht="21.95" customHeight="1" x14ac:dyDescent="0.25">
      <c r="A17" s="170">
        <v>46109</v>
      </c>
      <c r="B17" s="153" t="s">
        <v>52</v>
      </c>
      <c r="C17" s="154" t="s">
        <v>34</v>
      </c>
      <c r="D17" s="160" t="s">
        <v>35</v>
      </c>
      <c r="E17" s="156">
        <v>420</v>
      </c>
      <c r="F17" s="154"/>
      <c r="G17" s="160" t="s">
        <v>37</v>
      </c>
      <c r="H17" s="175" t="s">
        <v>53</v>
      </c>
      <c r="I17" s="129" t="str">
        <f>IF(A17&lt;&gt;"",TEXT(A17,"MM/AAAA"),"")</f>
        <v>03/2026</v>
      </c>
    </row>
    <row r="18" spans="1:9" ht="21.95" customHeight="1" thickBot="1" x14ac:dyDescent="0.3">
      <c r="A18" s="171">
        <v>46111</v>
      </c>
      <c r="B18" s="162" t="s">
        <v>54</v>
      </c>
      <c r="C18" s="163" t="s">
        <v>55</v>
      </c>
      <c r="D18" s="164" t="s">
        <v>22</v>
      </c>
      <c r="E18" s="165">
        <v>340</v>
      </c>
      <c r="F18" s="163"/>
      <c r="G18" s="166" t="s">
        <v>24</v>
      </c>
      <c r="H18" s="176"/>
      <c r="I18" s="129" t="str">
        <f>IF(A18&lt;&gt;"",TEXT(A18,"MM/AAAA"),"")</f>
        <v>03/2026</v>
      </c>
    </row>
    <row r="19" spans="1:9" ht="21.95" customHeight="1" x14ac:dyDescent="0.25">
      <c r="A19" s="114"/>
      <c r="B19" s="16"/>
      <c r="C19" s="116"/>
      <c r="D19" s="116"/>
      <c r="E19" s="115"/>
      <c r="F19" s="116"/>
      <c r="G19" s="116"/>
      <c r="H19" s="16"/>
      <c r="I19" s="129"/>
    </row>
    <row r="20" spans="1:9" ht="21.95" customHeight="1" x14ac:dyDescent="0.25">
      <c r="A20" s="177" t="s">
        <v>56</v>
      </c>
      <c r="B20" s="178"/>
      <c r="C20" s="179"/>
      <c r="D20" s="179"/>
      <c r="E20" s="180">
        <f>SUMIF(D5:D500,"Receita",E5:E500)</f>
        <v>17400</v>
      </c>
      <c r="F20" s="181"/>
      <c r="G20" s="182"/>
      <c r="H20" s="183"/>
      <c r="I20" s="129"/>
    </row>
    <row r="21" spans="1:9" ht="21.95" customHeight="1" x14ac:dyDescent="0.25">
      <c r="A21" s="184" t="s">
        <v>57</v>
      </c>
      <c r="B21" s="185"/>
      <c r="C21" s="186"/>
      <c r="D21" s="186"/>
      <c r="E21" s="187">
        <f>SUMIF(D5:D500,"Despesa",E5:E500)</f>
        <v>8200</v>
      </c>
      <c r="F21" s="188" t="s">
        <v>58</v>
      </c>
      <c r="G21" s="189"/>
      <c r="H21" s="190"/>
      <c r="I21" s="129"/>
    </row>
    <row r="22" spans="1:9" ht="21.95" customHeight="1" x14ac:dyDescent="0.3">
      <c r="A22" s="191" t="s">
        <v>59</v>
      </c>
      <c r="B22" s="192"/>
      <c r="C22" s="193"/>
      <c r="D22" s="193"/>
      <c r="E22" s="194">
        <f>E20-E21</f>
        <v>9200</v>
      </c>
      <c r="F22" s="195"/>
      <c r="G22" s="195"/>
      <c r="H22" s="196"/>
      <c r="I22" s="129"/>
    </row>
    <row r="23" spans="1:9" ht="21.95" customHeight="1" x14ac:dyDescent="0.25">
      <c r="A23" s="197" t="s">
        <v>60</v>
      </c>
      <c r="B23" s="198"/>
      <c r="C23" s="199"/>
      <c r="D23" s="199"/>
      <c r="E23" s="200">
        <f>SUMIF(D5:D500,"Provisao",E5:E500)</f>
        <v>1070</v>
      </c>
      <c r="F23" s="201" t="s">
        <v>61</v>
      </c>
      <c r="G23" s="202"/>
      <c r="H23" s="203"/>
      <c r="I23" s="129"/>
    </row>
    <row r="24" spans="1:9" ht="21.95" customHeight="1" x14ac:dyDescent="0.25">
      <c r="A24" s="117"/>
      <c r="B24" s="19"/>
      <c r="C24" s="119"/>
      <c r="D24" s="119"/>
      <c r="E24" s="118"/>
      <c r="F24" s="119"/>
      <c r="G24" s="119"/>
      <c r="H24" s="19"/>
      <c r="I24" s="129"/>
    </row>
    <row r="25" spans="1:9" ht="21.95" customHeight="1" x14ac:dyDescent="0.25">
      <c r="A25" s="120" t="s">
        <v>170</v>
      </c>
      <c r="B25" s="121"/>
      <c r="C25" s="123"/>
      <c r="D25" s="124"/>
      <c r="E25" s="122"/>
      <c r="F25" s="123"/>
      <c r="G25" s="125"/>
      <c r="H25" s="98"/>
      <c r="I25" s="129"/>
    </row>
    <row r="26" spans="1:9" ht="21.95" customHeight="1" x14ac:dyDescent="0.25">
      <c r="A26" s="117"/>
      <c r="B26" s="19"/>
      <c r="C26" s="119"/>
      <c r="D26" s="119"/>
      <c r="E26" s="118"/>
      <c r="F26" s="119"/>
      <c r="G26" s="119"/>
      <c r="H26" s="19"/>
      <c r="I26" s="129"/>
    </row>
    <row r="27" spans="1:9" ht="26.1" customHeight="1" x14ac:dyDescent="0.25">
      <c r="A27" s="132" t="s">
        <v>196</v>
      </c>
      <c r="B27" s="132"/>
      <c r="C27" s="132"/>
      <c r="D27" s="132"/>
      <c r="E27" s="131"/>
      <c r="F27" s="130"/>
      <c r="G27" s="130"/>
      <c r="H27" s="47"/>
      <c r="I27" s="129"/>
    </row>
    <row r="28" spans="1:9" ht="26.1" customHeight="1" x14ac:dyDescent="0.25">
      <c r="A28" s="133" t="s">
        <v>175</v>
      </c>
      <c r="B28" s="258" t="s">
        <v>197</v>
      </c>
      <c r="C28" s="134" t="s">
        <v>176</v>
      </c>
      <c r="D28" s="135">
        <f>SUMIFS(E5:E500,I5:I500,B28,D5:D500,"Receita")</f>
        <v>17400</v>
      </c>
      <c r="E28" s="136" t="s">
        <v>177</v>
      </c>
      <c r="F28" s="137">
        <f>SUMIFS(E5:E500,I5:I500,B28,D5:D500,"Despesa")</f>
        <v>8200</v>
      </c>
      <c r="G28" s="138" t="s">
        <v>178</v>
      </c>
      <c r="H28" s="139">
        <f>D28-F28</f>
        <v>9200</v>
      </c>
      <c r="I28" s="129"/>
    </row>
    <row r="29" spans="1:9" ht="21.95" customHeight="1" x14ac:dyDescent="0.25">
      <c r="A29" s="114"/>
      <c r="B29" s="16"/>
      <c r="C29" s="116"/>
      <c r="D29" s="116"/>
      <c r="E29" s="115"/>
      <c r="F29" s="116"/>
      <c r="G29" s="116"/>
      <c r="H29" s="16"/>
      <c r="I29" s="129"/>
    </row>
    <row r="30" spans="1:9" ht="21.95" customHeight="1" x14ac:dyDescent="0.25">
      <c r="A30" s="46" t="s">
        <v>258</v>
      </c>
      <c r="B30" s="45"/>
      <c r="C30" s="45"/>
      <c r="D30" s="45"/>
      <c r="E30" s="45"/>
      <c r="F30" s="45"/>
      <c r="G30" s="45"/>
      <c r="H30" s="45"/>
    </row>
    <row r="31" spans="1:9" ht="6" customHeight="1" x14ac:dyDescent="0.25">
      <c r="A31" s="3" t="s">
        <v>104</v>
      </c>
      <c r="B31" s="3"/>
      <c r="C31" s="3"/>
      <c r="D31" s="3"/>
      <c r="E31" s="3"/>
      <c r="F31" s="3"/>
      <c r="G31" s="3"/>
      <c r="H31" s="3"/>
    </row>
    <row r="32" spans="1:9" ht="21.95" customHeight="1" x14ac:dyDescent="0.25">
      <c r="A32" s="117"/>
      <c r="B32" s="19"/>
      <c r="C32" s="119"/>
      <c r="D32" s="119"/>
      <c r="E32" s="118"/>
      <c r="F32" s="119"/>
      <c r="G32" s="119"/>
      <c r="H32" s="19"/>
      <c r="I32" s="129"/>
    </row>
    <row r="33" spans="1:9" ht="21.95" customHeight="1" x14ac:dyDescent="0.25">
      <c r="A33" s="114"/>
      <c r="B33" s="16"/>
      <c r="C33" s="116"/>
      <c r="D33" s="116"/>
      <c r="E33" s="115"/>
      <c r="F33" s="116"/>
      <c r="G33" s="116"/>
      <c r="H33" s="16"/>
      <c r="I33" s="129"/>
    </row>
    <row r="34" spans="1:9" ht="21.95" customHeight="1" x14ac:dyDescent="0.25">
      <c r="A34" s="117"/>
      <c r="B34" s="19"/>
      <c r="C34" s="119"/>
      <c r="D34" s="119"/>
      <c r="E34" s="118"/>
      <c r="F34" s="119"/>
      <c r="G34" s="119"/>
      <c r="H34" s="19"/>
      <c r="I34" s="129"/>
    </row>
    <row r="35" spans="1:9" ht="21.95" customHeight="1" x14ac:dyDescent="0.25">
      <c r="A35" s="114"/>
      <c r="B35" s="16"/>
      <c r="C35" s="116"/>
      <c r="D35" s="116"/>
      <c r="E35" s="115"/>
      <c r="F35" s="116"/>
      <c r="G35" s="116"/>
      <c r="H35" s="16"/>
      <c r="I35" s="129"/>
    </row>
    <row r="36" spans="1:9" ht="21.95" customHeight="1" x14ac:dyDescent="0.25">
      <c r="A36" s="117"/>
      <c r="B36" s="19"/>
      <c r="C36" s="119"/>
      <c r="D36" s="119"/>
      <c r="E36" s="118"/>
      <c r="F36" s="119"/>
      <c r="G36" s="119"/>
      <c r="H36" s="19"/>
      <c r="I36" s="129"/>
    </row>
    <row r="37" spans="1:9" ht="21.95" customHeight="1" x14ac:dyDescent="0.25">
      <c r="A37" s="114"/>
      <c r="B37" s="16"/>
      <c r="C37" s="116"/>
      <c r="D37" s="116"/>
      <c r="E37" s="115"/>
      <c r="F37" s="116"/>
      <c r="G37" s="116"/>
      <c r="H37" s="16"/>
      <c r="I37" s="129"/>
    </row>
    <row r="38" spans="1:9" ht="21.95" customHeight="1" x14ac:dyDescent="0.25">
      <c r="A38" s="117"/>
      <c r="B38" s="19"/>
      <c r="C38" s="119"/>
      <c r="D38" s="119"/>
      <c r="E38" s="118"/>
      <c r="F38" s="119"/>
      <c r="G38" s="119"/>
      <c r="H38" s="19"/>
      <c r="I38" s="129"/>
    </row>
    <row r="39" spans="1:9" ht="21.95" customHeight="1" x14ac:dyDescent="0.25">
      <c r="A39" s="114"/>
      <c r="B39" s="16"/>
      <c r="C39" s="116"/>
      <c r="D39" s="116"/>
      <c r="E39" s="115"/>
      <c r="F39" s="116"/>
      <c r="G39" s="116"/>
      <c r="H39" s="16"/>
      <c r="I39" s="129"/>
    </row>
    <row r="40" spans="1:9" ht="21.95" customHeight="1" x14ac:dyDescent="0.25">
      <c r="A40" s="117"/>
      <c r="B40" s="19"/>
      <c r="C40" s="119"/>
      <c r="D40" s="119"/>
      <c r="E40" s="118"/>
      <c r="F40" s="119"/>
      <c r="G40" s="119"/>
      <c r="H40" s="19"/>
      <c r="I40" s="129"/>
    </row>
    <row r="41" spans="1:9" ht="21.95" customHeight="1" x14ac:dyDescent="0.25">
      <c r="A41" s="114"/>
      <c r="B41" s="16"/>
      <c r="C41" s="116"/>
      <c r="D41" s="116"/>
      <c r="E41" s="115"/>
      <c r="F41" s="116"/>
      <c r="G41" s="116"/>
      <c r="H41" s="16"/>
      <c r="I41" s="129"/>
    </row>
    <row r="42" spans="1:9" ht="21.95" customHeight="1" x14ac:dyDescent="0.25">
      <c r="A42" s="117"/>
      <c r="B42" s="19"/>
      <c r="C42" s="119"/>
      <c r="D42" s="119"/>
      <c r="E42" s="118"/>
      <c r="F42" s="119"/>
      <c r="G42" s="119"/>
      <c r="H42" s="19"/>
      <c r="I42" s="129"/>
    </row>
    <row r="43" spans="1:9" ht="21.95" customHeight="1" x14ac:dyDescent="0.25">
      <c r="A43" s="114"/>
      <c r="B43" s="16"/>
      <c r="C43" s="116"/>
      <c r="D43" s="116"/>
      <c r="E43" s="115"/>
      <c r="F43" s="116"/>
      <c r="G43" s="116"/>
      <c r="H43" s="16"/>
      <c r="I43" s="129"/>
    </row>
    <row r="44" spans="1:9" ht="21.95" customHeight="1" x14ac:dyDescent="0.25">
      <c r="A44" s="117"/>
      <c r="B44" s="19"/>
      <c r="C44" s="119"/>
      <c r="D44" s="119"/>
      <c r="E44" s="118"/>
      <c r="F44" s="119"/>
      <c r="G44" s="119"/>
      <c r="H44" s="19"/>
      <c r="I44" s="129"/>
    </row>
    <row r="45" spans="1:9" ht="21.95" customHeight="1" x14ac:dyDescent="0.25">
      <c r="A45" s="114"/>
      <c r="B45" s="16"/>
      <c r="C45" s="116"/>
      <c r="D45" s="116"/>
      <c r="E45" s="115"/>
      <c r="F45" s="116"/>
      <c r="G45" s="116"/>
      <c r="H45" s="16"/>
      <c r="I45" s="129"/>
    </row>
    <row r="46" spans="1:9" ht="21.95" customHeight="1" x14ac:dyDescent="0.25">
      <c r="A46" s="117"/>
      <c r="B46" s="19"/>
      <c r="C46" s="119"/>
      <c r="D46" s="119"/>
      <c r="E46" s="118"/>
      <c r="F46" s="119"/>
      <c r="G46" s="119"/>
      <c r="H46" s="19"/>
      <c r="I46" s="129"/>
    </row>
    <row r="47" spans="1:9" ht="21.95" customHeight="1" x14ac:dyDescent="0.25">
      <c r="A47" s="114"/>
      <c r="B47" s="16"/>
      <c r="C47" s="116"/>
      <c r="D47" s="116"/>
      <c r="E47" s="115"/>
      <c r="F47" s="116"/>
      <c r="G47" s="116"/>
      <c r="H47" s="16"/>
      <c r="I47" s="129"/>
    </row>
    <row r="48" spans="1:9" ht="21.95" customHeight="1" x14ac:dyDescent="0.25">
      <c r="A48" s="117"/>
      <c r="B48" s="19"/>
      <c r="C48" s="119"/>
      <c r="D48" s="119"/>
      <c r="E48" s="118"/>
      <c r="F48" s="119"/>
      <c r="G48" s="119"/>
      <c r="H48" s="19"/>
      <c r="I48" s="129"/>
    </row>
    <row r="49" spans="1:9" ht="21.95" customHeight="1" x14ac:dyDescent="0.25">
      <c r="A49" s="114"/>
      <c r="B49" s="16"/>
      <c r="C49" s="116"/>
      <c r="D49" s="116"/>
      <c r="E49" s="115"/>
      <c r="F49" s="116"/>
      <c r="G49" s="116"/>
      <c r="H49" s="16"/>
      <c r="I49" s="129"/>
    </row>
    <row r="50" spans="1:9" ht="21.95" customHeight="1" x14ac:dyDescent="0.25">
      <c r="A50" s="117"/>
      <c r="B50" s="19"/>
      <c r="C50" s="119"/>
      <c r="D50" s="119"/>
      <c r="E50" s="118"/>
      <c r="F50" s="119"/>
      <c r="G50" s="119"/>
      <c r="H50" s="19"/>
      <c r="I50" s="129"/>
    </row>
    <row r="51" spans="1:9" x14ac:dyDescent="0.25">
      <c r="A51" s="10"/>
      <c r="I51" s="129"/>
    </row>
    <row r="52" spans="1:9" x14ac:dyDescent="0.25">
      <c r="A52" s="10"/>
      <c r="I52" s="129"/>
    </row>
    <row r="53" spans="1:9" x14ac:dyDescent="0.25">
      <c r="A53" s="10"/>
      <c r="I53" s="129"/>
    </row>
    <row r="54" spans="1:9" x14ac:dyDescent="0.25">
      <c r="A54" s="10"/>
      <c r="I54" s="129"/>
    </row>
    <row r="55" spans="1:9" x14ac:dyDescent="0.25">
      <c r="A55" s="10"/>
    </row>
    <row r="56" spans="1:9" x14ac:dyDescent="0.25">
      <c r="A56" s="10"/>
    </row>
    <row r="57" spans="1:9" x14ac:dyDescent="0.25">
      <c r="A57" s="10"/>
    </row>
    <row r="58" spans="1:9" x14ac:dyDescent="0.25">
      <c r="A58" s="10"/>
    </row>
    <row r="59" spans="1:9" x14ac:dyDescent="0.25">
      <c r="A59" s="10"/>
    </row>
    <row r="60" spans="1:9" x14ac:dyDescent="0.25">
      <c r="A60" s="10"/>
    </row>
    <row r="61" spans="1:9" x14ac:dyDescent="0.25">
      <c r="A61" s="10"/>
    </row>
    <row r="62" spans="1:9" x14ac:dyDescent="0.25">
      <c r="A62" s="10"/>
    </row>
    <row r="63" spans="1:9" x14ac:dyDescent="0.25">
      <c r="A63" s="10"/>
    </row>
    <row r="64" spans="1:9" x14ac:dyDescent="0.25">
      <c r="A64" s="10"/>
    </row>
    <row r="65" spans="1:1" x14ac:dyDescent="0.25">
      <c r="A65" s="10"/>
    </row>
    <row r="66" spans="1:1" x14ac:dyDescent="0.25">
      <c r="A66" s="10"/>
    </row>
    <row r="67" spans="1:1" x14ac:dyDescent="0.25">
      <c r="A67" s="10"/>
    </row>
    <row r="68" spans="1:1" x14ac:dyDescent="0.25">
      <c r="A68" s="10"/>
    </row>
    <row r="69" spans="1:1" x14ac:dyDescent="0.25">
      <c r="A69" s="10"/>
    </row>
    <row r="70" spans="1:1" x14ac:dyDescent="0.25">
      <c r="A70" s="10"/>
    </row>
    <row r="71" spans="1:1" x14ac:dyDescent="0.25">
      <c r="A71" s="10"/>
    </row>
    <row r="72" spans="1:1" x14ac:dyDescent="0.25">
      <c r="A72" s="10"/>
    </row>
    <row r="73" spans="1:1" x14ac:dyDescent="0.25">
      <c r="A73" s="10"/>
    </row>
    <row r="74" spans="1:1" x14ac:dyDescent="0.25">
      <c r="A74" s="10"/>
    </row>
    <row r="75" spans="1:1" x14ac:dyDescent="0.25">
      <c r="A75" s="10"/>
    </row>
    <row r="76" spans="1:1" x14ac:dyDescent="0.25">
      <c r="A76" s="10"/>
    </row>
    <row r="77" spans="1:1" x14ac:dyDescent="0.25">
      <c r="A77" s="10"/>
    </row>
    <row r="78" spans="1:1" x14ac:dyDescent="0.25">
      <c r="A78" s="10"/>
    </row>
    <row r="79" spans="1:1" x14ac:dyDescent="0.25">
      <c r="A79" s="10"/>
    </row>
    <row r="80" spans="1:1" x14ac:dyDescent="0.25">
      <c r="A80" s="10"/>
    </row>
    <row r="81" spans="1:1" x14ac:dyDescent="0.25">
      <c r="A81" s="10"/>
    </row>
    <row r="82" spans="1:1" x14ac:dyDescent="0.25">
      <c r="A82" s="10"/>
    </row>
    <row r="83" spans="1:1" x14ac:dyDescent="0.25">
      <c r="A83" s="10"/>
    </row>
    <row r="84" spans="1:1" x14ac:dyDescent="0.25">
      <c r="A84" s="10"/>
    </row>
    <row r="85" spans="1:1" x14ac:dyDescent="0.25">
      <c r="A85" s="10"/>
    </row>
    <row r="86" spans="1:1" x14ac:dyDescent="0.25">
      <c r="A86" s="10"/>
    </row>
    <row r="87" spans="1:1" x14ac:dyDescent="0.25">
      <c r="A87" s="10"/>
    </row>
    <row r="88" spans="1:1" x14ac:dyDescent="0.25">
      <c r="A88" s="10"/>
    </row>
    <row r="89" spans="1:1" x14ac:dyDescent="0.25">
      <c r="A89" s="10"/>
    </row>
    <row r="90" spans="1:1" x14ac:dyDescent="0.25">
      <c r="A90" s="10"/>
    </row>
    <row r="91" spans="1:1" x14ac:dyDescent="0.25">
      <c r="A91" s="10"/>
    </row>
    <row r="92" spans="1:1" x14ac:dyDescent="0.25">
      <c r="A92" s="10"/>
    </row>
    <row r="93" spans="1:1" x14ac:dyDescent="0.25">
      <c r="A93" s="10"/>
    </row>
    <row r="94" spans="1:1" x14ac:dyDescent="0.25">
      <c r="A94" s="10"/>
    </row>
    <row r="95" spans="1:1" x14ac:dyDescent="0.25">
      <c r="A95" s="10"/>
    </row>
    <row r="96" spans="1:1" x14ac:dyDescent="0.25">
      <c r="A96" s="10"/>
    </row>
    <row r="97" spans="1:1" x14ac:dyDescent="0.25">
      <c r="A97" s="10"/>
    </row>
    <row r="98" spans="1:1" x14ac:dyDescent="0.25">
      <c r="A98" s="10"/>
    </row>
    <row r="99" spans="1:1" x14ac:dyDescent="0.25">
      <c r="A99" s="10"/>
    </row>
    <row r="100" spans="1:1" x14ac:dyDescent="0.25">
      <c r="A100" s="10"/>
    </row>
    <row r="101" spans="1:1" x14ac:dyDescent="0.25">
      <c r="A101" s="10"/>
    </row>
    <row r="102" spans="1:1" x14ac:dyDescent="0.25">
      <c r="A102" s="10"/>
    </row>
    <row r="103" spans="1:1" x14ac:dyDescent="0.25">
      <c r="A103" s="10"/>
    </row>
    <row r="104" spans="1:1" x14ac:dyDescent="0.25">
      <c r="A104" s="10"/>
    </row>
    <row r="105" spans="1:1" x14ac:dyDescent="0.25">
      <c r="A105" s="10"/>
    </row>
    <row r="106" spans="1:1" x14ac:dyDescent="0.25">
      <c r="A106" s="10"/>
    </row>
    <row r="107" spans="1:1" x14ac:dyDescent="0.25">
      <c r="A107" s="10"/>
    </row>
    <row r="108" spans="1:1" x14ac:dyDescent="0.25">
      <c r="A108" s="10"/>
    </row>
    <row r="109" spans="1:1" x14ac:dyDescent="0.25">
      <c r="A109" s="10"/>
    </row>
    <row r="110" spans="1:1" x14ac:dyDescent="0.25">
      <c r="A110" s="10"/>
    </row>
    <row r="111" spans="1:1" x14ac:dyDescent="0.25">
      <c r="A111" s="10"/>
    </row>
    <row r="112" spans="1:1" x14ac:dyDescent="0.25">
      <c r="A112" s="10"/>
    </row>
    <row r="113" spans="1:1" x14ac:dyDescent="0.25">
      <c r="A113" s="10"/>
    </row>
    <row r="114" spans="1:1" x14ac:dyDescent="0.25">
      <c r="A114" s="10"/>
    </row>
    <row r="115" spans="1:1" x14ac:dyDescent="0.25">
      <c r="A115" s="10"/>
    </row>
    <row r="116" spans="1:1" x14ac:dyDescent="0.25">
      <c r="A116" s="10"/>
    </row>
    <row r="117" spans="1:1" x14ac:dyDescent="0.25">
      <c r="A117" s="10"/>
    </row>
    <row r="118" spans="1:1" x14ac:dyDescent="0.25">
      <c r="A118" s="10"/>
    </row>
    <row r="119" spans="1:1" x14ac:dyDescent="0.25">
      <c r="A119" s="10"/>
    </row>
    <row r="120" spans="1:1" x14ac:dyDescent="0.25">
      <c r="A120" s="10"/>
    </row>
    <row r="121" spans="1:1" x14ac:dyDescent="0.25">
      <c r="A121" s="10"/>
    </row>
    <row r="122" spans="1:1" x14ac:dyDescent="0.25">
      <c r="A122" s="10"/>
    </row>
    <row r="123" spans="1:1" x14ac:dyDescent="0.25">
      <c r="A123" s="10"/>
    </row>
    <row r="124" spans="1:1" x14ac:dyDescent="0.25">
      <c r="A124" s="10"/>
    </row>
    <row r="125" spans="1:1" x14ac:dyDescent="0.25">
      <c r="A125" s="10"/>
    </row>
    <row r="126" spans="1:1" x14ac:dyDescent="0.25">
      <c r="A126" s="10"/>
    </row>
    <row r="127" spans="1:1" x14ac:dyDescent="0.25">
      <c r="A127" s="10"/>
    </row>
    <row r="128" spans="1:1" x14ac:dyDescent="0.25">
      <c r="A128" s="10"/>
    </row>
    <row r="129" spans="1:1" x14ac:dyDescent="0.25">
      <c r="A129" s="10"/>
    </row>
    <row r="130" spans="1:1" x14ac:dyDescent="0.25">
      <c r="A130" s="10"/>
    </row>
    <row r="131" spans="1:1" x14ac:dyDescent="0.25">
      <c r="A131" s="10"/>
    </row>
    <row r="132" spans="1:1" x14ac:dyDescent="0.25">
      <c r="A132" s="10"/>
    </row>
    <row r="133" spans="1:1" x14ac:dyDescent="0.25">
      <c r="A133" s="10"/>
    </row>
    <row r="134" spans="1:1" x14ac:dyDescent="0.25">
      <c r="A134" s="10"/>
    </row>
    <row r="135" spans="1:1" x14ac:dyDescent="0.25">
      <c r="A135" s="10"/>
    </row>
    <row r="136" spans="1:1" x14ac:dyDescent="0.25">
      <c r="A136" s="10"/>
    </row>
    <row r="137" spans="1:1" x14ac:dyDescent="0.25">
      <c r="A137" s="10"/>
    </row>
    <row r="138" spans="1:1" x14ac:dyDescent="0.25">
      <c r="A138" s="10"/>
    </row>
    <row r="139" spans="1:1" x14ac:dyDescent="0.25">
      <c r="A139" s="10"/>
    </row>
    <row r="140" spans="1:1" x14ac:dyDescent="0.25">
      <c r="A140" s="10"/>
    </row>
    <row r="141" spans="1:1" x14ac:dyDescent="0.25">
      <c r="A141" s="10"/>
    </row>
    <row r="142" spans="1:1" x14ac:dyDescent="0.25">
      <c r="A142" s="10"/>
    </row>
    <row r="143" spans="1:1" x14ac:dyDescent="0.25">
      <c r="A143" s="10"/>
    </row>
    <row r="144" spans="1:1" x14ac:dyDescent="0.25">
      <c r="A144" s="10"/>
    </row>
    <row r="145" spans="1:1" x14ac:dyDescent="0.25">
      <c r="A145" s="10"/>
    </row>
    <row r="146" spans="1:1" x14ac:dyDescent="0.25">
      <c r="A146" s="10"/>
    </row>
    <row r="147" spans="1:1" x14ac:dyDescent="0.25">
      <c r="A147" s="10"/>
    </row>
    <row r="148" spans="1:1" x14ac:dyDescent="0.25">
      <c r="A148" s="10"/>
    </row>
    <row r="149" spans="1:1" x14ac:dyDescent="0.25">
      <c r="A149" s="10"/>
    </row>
    <row r="150" spans="1:1" x14ac:dyDescent="0.25">
      <c r="A150" s="10"/>
    </row>
    <row r="151" spans="1:1" x14ac:dyDescent="0.25">
      <c r="A151" s="10"/>
    </row>
    <row r="152" spans="1:1" x14ac:dyDescent="0.25">
      <c r="A152" s="10"/>
    </row>
    <row r="153" spans="1:1" x14ac:dyDescent="0.25">
      <c r="A153" s="10"/>
    </row>
    <row r="154" spans="1:1" x14ac:dyDescent="0.25">
      <c r="A154" s="10"/>
    </row>
    <row r="155" spans="1:1" x14ac:dyDescent="0.25">
      <c r="A155" s="10"/>
    </row>
    <row r="156" spans="1:1" x14ac:dyDescent="0.25">
      <c r="A156" s="10"/>
    </row>
    <row r="157" spans="1:1" x14ac:dyDescent="0.25">
      <c r="A157" s="10"/>
    </row>
    <row r="158" spans="1:1" x14ac:dyDescent="0.25">
      <c r="A158" s="10"/>
    </row>
    <row r="159" spans="1:1" x14ac:dyDescent="0.25">
      <c r="A159" s="10"/>
    </row>
    <row r="160" spans="1:1" x14ac:dyDescent="0.25">
      <c r="A160" s="10"/>
    </row>
    <row r="161" spans="1:1" x14ac:dyDescent="0.25">
      <c r="A161" s="10"/>
    </row>
    <row r="162" spans="1:1" x14ac:dyDescent="0.25">
      <c r="A162" s="10"/>
    </row>
    <row r="163" spans="1:1" x14ac:dyDescent="0.25">
      <c r="A163" s="10"/>
    </row>
    <row r="164" spans="1:1" x14ac:dyDescent="0.25">
      <c r="A164" s="10"/>
    </row>
    <row r="165" spans="1:1" x14ac:dyDescent="0.25">
      <c r="A165" s="10"/>
    </row>
    <row r="166" spans="1:1" x14ac:dyDescent="0.25">
      <c r="A166" s="10"/>
    </row>
    <row r="167" spans="1:1" x14ac:dyDescent="0.25">
      <c r="A167" s="10"/>
    </row>
    <row r="168" spans="1:1" x14ac:dyDescent="0.25">
      <c r="A168" s="10"/>
    </row>
    <row r="169" spans="1:1" x14ac:dyDescent="0.25">
      <c r="A169" s="10"/>
    </row>
    <row r="170" spans="1:1" x14ac:dyDescent="0.25">
      <c r="A170" s="10"/>
    </row>
    <row r="171" spans="1:1" x14ac:dyDescent="0.25">
      <c r="A171" s="10"/>
    </row>
    <row r="172" spans="1:1" x14ac:dyDescent="0.25">
      <c r="A172" s="10"/>
    </row>
    <row r="173" spans="1:1" x14ac:dyDescent="0.25">
      <c r="A173" s="10"/>
    </row>
    <row r="174" spans="1:1" x14ac:dyDescent="0.25">
      <c r="A174" s="10"/>
    </row>
    <row r="175" spans="1:1" x14ac:dyDescent="0.25">
      <c r="A175" s="10"/>
    </row>
    <row r="176" spans="1:1" x14ac:dyDescent="0.25">
      <c r="A176" s="10"/>
    </row>
    <row r="177" spans="1:1" x14ac:dyDescent="0.25">
      <c r="A177" s="10"/>
    </row>
    <row r="178" spans="1:1" x14ac:dyDescent="0.25">
      <c r="A178" s="10"/>
    </row>
    <row r="179" spans="1:1" x14ac:dyDescent="0.25">
      <c r="A179" s="10"/>
    </row>
    <row r="180" spans="1:1" x14ac:dyDescent="0.25">
      <c r="A180" s="10"/>
    </row>
    <row r="181" spans="1:1" x14ac:dyDescent="0.25">
      <c r="A181" s="10"/>
    </row>
    <row r="182" spans="1:1" x14ac:dyDescent="0.25">
      <c r="A182" s="10"/>
    </row>
    <row r="183" spans="1:1" x14ac:dyDescent="0.25">
      <c r="A183" s="10"/>
    </row>
    <row r="184" spans="1:1" x14ac:dyDescent="0.25">
      <c r="A184" s="10"/>
    </row>
    <row r="185" spans="1:1" x14ac:dyDescent="0.25">
      <c r="A185" s="10"/>
    </row>
    <row r="186" spans="1:1" x14ac:dyDescent="0.25">
      <c r="A186" s="10"/>
    </row>
    <row r="187" spans="1:1" x14ac:dyDescent="0.25">
      <c r="A187" s="10"/>
    </row>
    <row r="188" spans="1:1" x14ac:dyDescent="0.25">
      <c r="A188" s="10"/>
    </row>
    <row r="189" spans="1:1" x14ac:dyDescent="0.25">
      <c r="A189" s="10"/>
    </row>
    <row r="190" spans="1:1" x14ac:dyDescent="0.25">
      <c r="A190" s="10"/>
    </row>
    <row r="191" spans="1:1" x14ac:dyDescent="0.25">
      <c r="A191" s="10"/>
    </row>
    <row r="192" spans="1:1" x14ac:dyDescent="0.25">
      <c r="A192" s="10"/>
    </row>
    <row r="193" spans="1:1" x14ac:dyDescent="0.25">
      <c r="A193" s="10"/>
    </row>
    <row r="194" spans="1:1" x14ac:dyDescent="0.25">
      <c r="A194" s="10"/>
    </row>
    <row r="195" spans="1:1" x14ac:dyDescent="0.25">
      <c r="A195" s="10"/>
    </row>
    <row r="196" spans="1:1" x14ac:dyDescent="0.25">
      <c r="A196" s="10"/>
    </row>
    <row r="197" spans="1:1" x14ac:dyDescent="0.25">
      <c r="A197" s="10"/>
    </row>
    <row r="198" spans="1:1" x14ac:dyDescent="0.25">
      <c r="A198" s="10"/>
    </row>
    <row r="199" spans="1:1" x14ac:dyDescent="0.25">
      <c r="A199" s="10"/>
    </row>
    <row r="200" spans="1:1" x14ac:dyDescent="0.25">
      <c r="A200" s="10"/>
    </row>
    <row r="201" spans="1:1" x14ac:dyDescent="0.25">
      <c r="A201" s="10"/>
    </row>
    <row r="202" spans="1:1" x14ac:dyDescent="0.25">
      <c r="A202" s="10"/>
    </row>
    <row r="203" spans="1:1" x14ac:dyDescent="0.25">
      <c r="A203" s="10"/>
    </row>
    <row r="204" spans="1:1" x14ac:dyDescent="0.25">
      <c r="A204" s="10"/>
    </row>
    <row r="205" spans="1:1" x14ac:dyDescent="0.25">
      <c r="A205" s="10"/>
    </row>
    <row r="206" spans="1:1" x14ac:dyDescent="0.25">
      <c r="A206" s="10"/>
    </row>
    <row r="207" spans="1:1" x14ac:dyDescent="0.25">
      <c r="A207" s="10"/>
    </row>
    <row r="208" spans="1:1" x14ac:dyDescent="0.25">
      <c r="A208" s="10"/>
    </row>
    <row r="209" spans="1:1" x14ac:dyDescent="0.25">
      <c r="A209" s="10"/>
    </row>
    <row r="210" spans="1:1" x14ac:dyDescent="0.25">
      <c r="A210" s="10"/>
    </row>
    <row r="211" spans="1:1" x14ac:dyDescent="0.25">
      <c r="A211" s="10"/>
    </row>
    <row r="212" spans="1:1" x14ac:dyDescent="0.25">
      <c r="A212" s="10"/>
    </row>
    <row r="213" spans="1:1" x14ac:dyDescent="0.25">
      <c r="A213" s="10"/>
    </row>
    <row r="214" spans="1:1" x14ac:dyDescent="0.25">
      <c r="A214" s="10"/>
    </row>
    <row r="215" spans="1:1" x14ac:dyDescent="0.25">
      <c r="A215" s="10"/>
    </row>
    <row r="216" spans="1:1" x14ac:dyDescent="0.25">
      <c r="A216" s="10"/>
    </row>
    <row r="217" spans="1:1" x14ac:dyDescent="0.25">
      <c r="A217" s="10"/>
    </row>
    <row r="218" spans="1:1" x14ac:dyDescent="0.25">
      <c r="A218" s="10"/>
    </row>
    <row r="219" spans="1:1" x14ac:dyDescent="0.25">
      <c r="A219" s="10"/>
    </row>
    <row r="220" spans="1:1" x14ac:dyDescent="0.25">
      <c r="A220" s="10"/>
    </row>
    <row r="221" spans="1:1" x14ac:dyDescent="0.25">
      <c r="A221" s="10"/>
    </row>
    <row r="222" spans="1:1" x14ac:dyDescent="0.25">
      <c r="A222" s="10"/>
    </row>
    <row r="223" spans="1:1" x14ac:dyDescent="0.25">
      <c r="A223" s="10"/>
    </row>
    <row r="224" spans="1:1" x14ac:dyDescent="0.25">
      <c r="A224" s="10"/>
    </row>
    <row r="225" spans="1:1" x14ac:dyDescent="0.25">
      <c r="A225" s="10"/>
    </row>
    <row r="226" spans="1:1" x14ac:dyDescent="0.25">
      <c r="A226" s="10"/>
    </row>
    <row r="227" spans="1:1" x14ac:dyDescent="0.25">
      <c r="A227" s="10"/>
    </row>
    <row r="228" spans="1:1" x14ac:dyDescent="0.25">
      <c r="A228" s="10"/>
    </row>
    <row r="229" spans="1:1" x14ac:dyDescent="0.25">
      <c r="A229" s="10"/>
    </row>
    <row r="230" spans="1:1" x14ac:dyDescent="0.25">
      <c r="A230" s="10"/>
    </row>
    <row r="231" spans="1:1" x14ac:dyDescent="0.25">
      <c r="A231" s="10"/>
    </row>
    <row r="232" spans="1:1" x14ac:dyDescent="0.25">
      <c r="A232" s="10"/>
    </row>
    <row r="233" spans="1:1" x14ac:dyDescent="0.25">
      <c r="A233" s="10"/>
    </row>
    <row r="234" spans="1:1" x14ac:dyDescent="0.25">
      <c r="A234" s="10"/>
    </row>
    <row r="235" spans="1:1" x14ac:dyDescent="0.25">
      <c r="A235" s="10"/>
    </row>
    <row r="236" spans="1:1" x14ac:dyDescent="0.25">
      <c r="A236" s="10"/>
    </row>
    <row r="237" spans="1:1" x14ac:dyDescent="0.25">
      <c r="A237" s="10"/>
    </row>
    <row r="238" spans="1:1" x14ac:dyDescent="0.25">
      <c r="A238" s="10"/>
    </row>
    <row r="239" spans="1:1" x14ac:dyDescent="0.25">
      <c r="A239" s="10"/>
    </row>
    <row r="240" spans="1:1" x14ac:dyDescent="0.25">
      <c r="A240" s="10"/>
    </row>
    <row r="241" spans="1:1" x14ac:dyDescent="0.25">
      <c r="A241" s="10"/>
    </row>
    <row r="242" spans="1:1" x14ac:dyDescent="0.25">
      <c r="A242" s="10"/>
    </row>
    <row r="243" spans="1:1" x14ac:dyDescent="0.25">
      <c r="A243" s="10"/>
    </row>
    <row r="244" spans="1:1" x14ac:dyDescent="0.25">
      <c r="A244" s="10"/>
    </row>
    <row r="245" spans="1:1" x14ac:dyDescent="0.25">
      <c r="A245" s="10"/>
    </row>
    <row r="246" spans="1:1" x14ac:dyDescent="0.25">
      <c r="A246" s="10"/>
    </row>
    <row r="247" spans="1:1" x14ac:dyDescent="0.25">
      <c r="A247" s="10"/>
    </row>
    <row r="248" spans="1:1" x14ac:dyDescent="0.25">
      <c r="A248" s="10"/>
    </row>
    <row r="249" spans="1:1" x14ac:dyDescent="0.25">
      <c r="A249" s="10"/>
    </row>
    <row r="250" spans="1:1" x14ac:dyDescent="0.25">
      <c r="A250" s="10"/>
    </row>
    <row r="251" spans="1:1" x14ac:dyDescent="0.25">
      <c r="A251" s="10"/>
    </row>
    <row r="252" spans="1:1" x14ac:dyDescent="0.25">
      <c r="A252" s="10"/>
    </row>
    <row r="253" spans="1:1" x14ac:dyDescent="0.25">
      <c r="A253" s="10"/>
    </row>
    <row r="254" spans="1:1" x14ac:dyDescent="0.25">
      <c r="A254" s="10"/>
    </row>
    <row r="255" spans="1:1" x14ac:dyDescent="0.25">
      <c r="A255" s="10"/>
    </row>
    <row r="256" spans="1:1" x14ac:dyDescent="0.25">
      <c r="A256" s="10"/>
    </row>
    <row r="257" spans="1:1" x14ac:dyDescent="0.25">
      <c r="A257" s="10"/>
    </row>
    <row r="258" spans="1:1" x14ac:dyDescent="0.25">
      <c r="A258" s="10"/>
    </row>
    <row r="259" spans="1:1" x14ac:dyDescent="0.25">
      <c r="A259" s="10"/>
    </row>
    <row r="260" spans="1:1" x14ac:dyDescent="0.25">
      <c r="A260" s="10"/>
    </row>
    <row r="261" spans="1:1" x14ac:dyDescent="0.25">
      <c r="A261" s="10"/>
    </row>
    <row r="262" spans="1:1" x14ac:dyDescent="0.25">
      <c r="A262" s="10"/>
    </row>
    <row r="263" spans="1:1" x14ac:dyDescent="0.25">
      <c r="A263" s="10"/>
    </row>
    <row r="264" spans="1:1" x14ac:dyDescent="0.25">
      <c r="A264" s="10"/>
    </row>
    <row r="265" spans="1:1" x14ac:dyDescent="0.25">
      <c r="A265" s="10"/>
    </row>
    <row r="266" spans="1:1" x14ac:dyDescent="0.25">
      <c r="A266" s="10"/>
    </row>
    <row r="267" spans="1:1" x14ac:dyDescent="0.25">
      <c r="A267" s="10"/>
    </row>
    <row r="268" spans="1:1" x14ac:dyDescent="0.25">
      <c r="A268" s="10"/>
    </row>
    <row r="269" spans="1:1" x14ac:dyDescent="0.25">
      <c r="A269" s="10"/>
    </row>
    <row r="270" spans="1:1" x14ac:dyDescent="0.25">
      <c r="A270" s="10"/>
    </row>
    <row r="271" spans="1:1" x14ac:dyDescent="0.25">
      <c r="A271" s="10"/>
    </row>
    <row r="272" spans="1:1" x14ac:dyDescent="0.25">
      <c r="A272" s="10"/>
    </row>
    <row r="273" spans="1:1" x14ac:dyDescent="0.25">
      <c r="A273" s="10"/>
    </row>
    <row r="274" spans="1:1" x14ac:dyDescent="0.25">
      <c r="A274" s="10"/>
    </row>
    <row r="275" spans="1:1" x14ac:dyDescent="0.25">
      <c r="A275" s="10"/>
    </row>
    <row r="276" spans="1:1" x14ac:dyDescent="0.25">
      <c r="A276" s="10"/>
    </row>
    <row r="277" spans="1:1" x14ac:dyDescent="0.25">
      <c r="A277" s="10"/>
    </row>
    <row r="278" spans="1:1" x14ac:dyDescent="0.25">
      <c r="A278" s="10"/>
    </row>
    <row r="279" spans="1:1" x14ac:dyDescent="0.25">
      <c r="A279" s="10"/>
    </row>
    <row r="280" spans="1:1" x14ac:dyDescent="0.25">
      <c r="A280" s="10"/>
    </row>
    <row r="281" spans="1:1" x14ac:dyDescent="0.25">
      <c r="A281" s="10"/>
    </row>
    <row r="282" spans="1:1" x14ac:dyDescent="0.25">
      <c r="A282" s="10"/>
    </row>
    <row r="283" spans="1:1" x14ac:dyDescent="0.25">
      <c r="A283" s="10"/>
    </row>
    <row r="284" spans="1:1" x14ac:dyDescent="0.25">
      <c r="A284" s="10"/>
    </row>
    <row r="285" spans="1:1" x14ac:dyDescent="0.25">
      <c r="A285" s="10"/>
    </row>
    <row r="286" spans="1:1" x14ac:dyDescent="0.25">
      <c r="A286" s="10"/>
    </row>
    <row r="287" spans="1:1" x14ac:dyDescent="0.25">
      <c r="A287" s="10"/>
    </row>
    <row r="288" spans="1:1" x14ac:dyDescent="0.25">
      <c r="A288" s="10"/>
    </row>
    <row r="289" spans="1:1" x14ac:dyDescent="0.25">
      <c r="A289" s="10"/>
    </row>
    <row r="290" spans="1:1" x14ac:dyDescent="0.25">
      <c r="A290" s="10"/>
    </row>
    <row r="291" spans="1:1" x14ac:dyDescent="0.25">
      <c r="A291" s="10"/>
    </row>
    <row r="292" spans="1:1" x14ac:dyDescent="0.25">
      <c r="A292" s="10"/>
    </row>
    <row r="293" spans="1:1" x14ac:dyDescent="0.25">
      <c r="A293" s="10"/>
    </row>
    <row r="294" spans="1:1" x14ac:dyDescent="0.25">
      <c r="A294" s="10"/>
    </row>
    <row r="295" spans="1:1" x14ac:dyDescent="0.25">
      <c r="A295" s="10"/>
    </row>
    <row r="296" spans="1:1" x14ac:dyDescent="0.25">
      <c r="A296" s="10"/>
    </row>
    <row r="297" spans="1:1" x14ac:dyDescent="0.25">
      <c r="A297" s="10"/>
    </row>
    <row r="298" spans="1:1" x14ac:dyDescent="0.25">
      <c r="A298" s="10"/>
    </row>
    <row r="299" spans="1:1" x14ac:dyDescent="0.25">
      <c r="A299" s="10"/>
    </row>
    <row r="300" spans="1:1" x14ac:dyDescent="0.25">
      <c r="A300" s="10"/>
    </row>
    <row r="301" spans="1:1" x14ac:dyDescent="0.25">
      <c r="A301" s="10"/>
    </row>
    <row r="302" spans="1:1" x14ac:dyDescent="0.25">
      <c r="A302" s="10"/>
    </row>
    <row r="303" spans="1:1" x14ac:dyDescent="0.25">
      <c r="A303" s="10"/>
    </row>
    <row r="304" spans="1:1" x14ac:dyDescent="0.25">
      <c r="A304" s="10"/>
    </row>
    <row r="305" spans="1:1" x14ac:dyDescent="0.25">
      <c r="A305" s="10"/>
    </row>
    <row r="306" spans="1:1" x14ac:dyDescent="0.25">
      <c r="A306" s="10"/>
    </row>
    <row r="307" spans="1:1" x14ac:dyDescent="0.25">
      <c r="A307" s="10"/>
    </row>
    <row r="308" spans="1:1" x14ac:dyDescent="0.25">
      <c r="A308" s="10"/>
    </row>
    <row r="309" spans="1:1" x14ac:dyDescent="0.25">
      <c r="A309" s="10"/>
    </row>
    <row r="310" spans="1:1" x14ac:dyDescent="0.25">
      <c r="A310" s="10"/>
    </row>
    <row r="311" spans="1:1" x14ac:dyDescent="0.25">
      <c r="A311" s="10"/>
    </row>
    <row r="312" spans="1:1" x14ac:dyDescent="0.25">
      <c r="A312" s="10"/>
    </row>
    <row r="313" spans="1:1" x14ac:dyDescent="0.25">
      <c r="A313" s="10"/>
    </row>
    <row r="314" spans="1:1" x14ac:dyDescent="0.25">
      <c r="A314" s="10"/>
    </row>
    <row r="315" spans="1:1" x14ac:dyDescent="0.25">
      <c r="A315" s="10"/>
    </row>
    <row r="316" spans="1:1" x14ac:dyDescent="0.25">
      <c r="A316" s="10"/>
    </row>
    <row r="317" spans="1:1" x14ac:dyDescent="0.25">
      <c r="A317" s="10"/>
    </row>
    <row r="318" spans="1:1" x14ac:dyDescent="0.25">
      <c r="A318" s="10"/>
    </row>
    <row r="319" spans="1:1" x14ac:dyDescent="0.25">
      <c r="A319" s="10"/>
    </row>
    <row r="320" spans="1:1" x14ac:dyDescent="0.25">
      <c r="A320" s="10"/>
    </row>
    <row r="321" spans="1:1" x14ac:dyDescent="0.25">
      <c r="A321" s="10"/>
    </row>
    <row r="322" spans="1:1" x14ac:dyDescent="0.25">
      <c r="A322" s="10"/>
    </row>
    <row r="323" spans="1:1" x14ac:dyDescent="0.25">
      <c r="A323" s="10"/>
    </row>
    <row r="324" spans="1:1" x14ac:dyDescent="0.25">
      <c r="A324" s="10"/>
    </row>
    <row r="325" spans="1:1" x14ac:dyDescent="0.25">
      <c r="A325" s="10"/>
    </row>
    <row r="326" spans="1:1" x14ac:dyDescent="0.25">
      <c r="A326" s="10"/>
    </row>
    <row r="327" spans="1:1" x14ac:dyDescent="0.25">
      <c r="A327" s="10"/>
    </row>
    <row r="328" spans="1:1" x14ac:dyDescent="0.25">
      <c r="A328" s="10"/>
    </row>
    <row r="329" spans="1:1" x14ac:dyDescent="0.25">
      <c r="A329" s="10"/>
    </row>
    <row r="330" spans="1:1" x14ac:dyDescent="0.25">
      <c r="A330" s="10"/>
    </row>
    <row r="331" spans="1:1" x14ac:dyDescent="0.25">
      <c r="A331" s="10"/>
    </row>
    <row r="332" spans="1:1" x14ac:dyDescent="0.25">
      <c r="A332" s="10"/>
    </row>
    <row r="333" spans="1:1" x14ac:dyDescent="0.25">
      <c r="A333" s="10"/>
    </row>
    <row r="334" spans="1:1" x14ac:dyDescent="0.25">
      <c r="A334" s="10"/>
    </row>
    <row r="335" spans="1:1" x14ac:dyDescent="0.25">
      <c r="A335" s="10"/>
    </row>
    <row r="336" spans="1:1" x14ac:dyDescent="0.25">
      <c r="A336" s="10"/>
    </row>
    <row r="337" spans="1:1" x14ac:dyDescent="0.25">
      <c r="A337" s="10"/>
    </row>
    <row r="338" spans="1:1" x14ac:dyDescent="0.25">
      <c r="A338" s="10"/>
    </row>
    <row r="339" spans="1:1" x14ac:dyDescent="0.25">
      <c r="A339" s="10"/>
    </row>
    <row r="340" spans="1:1" x14ac:dyDescent="0.25">
      <c r="A340" s="10"/>
    </row>
    <row r="341" spans="1:1" x14ac:dyDescent="0.25">
      <c r="A341" s="10"/>
    </row>
    <row r="342" spans="1:1" x14ac:dyDescent="0.25">
      <c r="A342" s="10"/>
    </row>
    <row r="343" spans="1:1" x14ac:dyDescent="0.25">
      <c r="A343" s="10"/>
    </row>
    <row r="344" spans="1:1" x14ac:dyDescent="0.25">
      <c r="A344" s="10"/>
    </row>
    <row r="345" spans="1:1" x14ac:dyDescent="0.25">
      <c r="A345" s="10"/>
    </row>
    <row r="346" spans="1:1" x14ac:dyDescent="0.25">
      <c r="A346" s="10"/>
    </row>
    <row r="347" spans="1:1" x14ac:dyDescent="0.25">
      <c r="A347" s="10"/>
    </row>
    <row r="348" spans="1:1" x14ac:dyDescent="0.25">
      <c r="A348" s="10"/>
    </row>
    <row r="349" spans="1:1" x14ac:dyDescent="0.25">
      <c r="A349" s="10"/>
    </row>
    <row r="350" spans="1:1" x14ac:dyDescent="0.25">
      <c r="A350" s="10"/>
    </row>
    <row r="351" spans="1:1" x14ac:dyDescent="0.25">
      <c r="A351" s="10"/>
    </row>
    <row r="352" spans="1:1" x14ac:dyDescent="0.25">
      <c r="A352" s="10"/>
    </row>
    <row r="353" spans="1:1" x14ac:dyDescent="0.25">
      <c r="A353" s="10"/>
    </row>
    <row r="354" spans="1:1" x14ac:dyDescent="0.25">
      <c r="A354" s="10"/>
    </row>
    <row r="355" spans="1:1" x14ac:dyDescent="0.25">
      <c r="A355" s="10"/>
    </row>
    <row r="356" spans="1:1" x14ac:dyDescent="0.25">
      <c r="A356" s="10"/>
    </row>
    <row r="357" spans="1:1" x14ac:dyDescent="0.25">
      <c r="A357" s="10"/>
    </row>
    <row r="358" spans="1:1" x14ac:dyDescent="0.25">
      <c r="A358" s="10"/>
    </row>
    <row r="359" spans="1:1" x14ac:dyDescent="0.25">
      <c r="A359" s="10"/>
    </row>
    <row r="360" spans="1:1" x14ac:dyDescent="0.25">
      <c r="A360" s="10"/>
    </row>
    <row r="361" spans="1:1" x14ac:dyDescent="0.25">
      <c r="A361" s="10"/>
    </row>
    <row r="362" spans="1:1" x14ac:dyDescent="0.25">
      <c r="A362" s="10"/>
    </row>
    <row r="363" spans="1:1" x14ac:dyDescent="0.25">
      <c r="A363" s="10"/>
    </row>
    <row r="364" spans="1:1" x14ac:dyDescent="0.25">
      <c r="A364" s="10"/>
    </row>
    <row r="365" spans="1:1" x14ac:dyDescent="0.25">
      <c r="A365" s="10"/>
    </row>
    <row r="366" spans="1:1" x14ac:dyDescent="0.25">
      <c r="A366" s="10"/>
    </row>
    <row r="367" spans="1:1" x14ac:dyDescent="0.25">
      <c r="A367" s="10"/>
    </row>
    <row r="368" spans="1:1" x14ac:dyDescent="0.25">
      <c r="A368" s="10"/>
    </row>
    <row r="369" spans="1:1" x14ac:dyDescent="0.25">
      <c r="A369" s="10"/>
    </row>
    <row r="370" spans="1:1" x14ac:dyDescent="0.25">
      <c r="A370" s="10"/>
    </row>
    <row r="371" spans="1:1" x14ac:dyDescent="0.25">
      <c r="A371" s="10"/>
    </row>
    <row r="372" spans="1:1" x14ac:dyDescent="0.25">
      <c r="A372" s="10"/>
    </row>
    <row r="373" spans="1:1" x14ac:dyDescent="0.25">
      <c r="A373" s="10"/>
    </row>
    <row r="374" spans="1:1" x14ac:dyDescent="0.25">
      <c r="A374" s="10"/>
    </row>
    <row r="375" spans="1:1" x14ac:dyDescent="0.25">
      <c r="A375" s="10"/>
    </row>
    <row r="376" spans="1:1" x14ac:dyDescent="0.25">
      <c r="A376" s="10"/>
    </row>
    <row r="377" spans="1:1" x14ac:dyDescent="0.25">
      <c r="A377" s="10"/>
    </row>
    <row r="378" spans="1:1" x14ac:dyDescent="0.25">
      <c r="A378" s="10"/>
    </row>
    <row r="379" spans="1:1" x14ac:dyDescent="0.25">
      <c r="A379" s="10"/>
    </row>
    <row r="380" spans="1:1" x14ac:dyDescent="0.25">
      <c r="A380" s="10"/>
    </row>
    <row r="381" spans="1:1" x14ac:dyDescent="0.25">
      <c r="A381" s="10"/>
    </row>
    <row r="382" spans="1:1" x14ac:dyDescent="0.25">
      <c r="A382" s="10"/>
    </row>
    <row r="383" spans="1:1" x14ac:dyDescent="0.25">
      <c r="A383" s="10"/>
    </row>
    <row r="384" spans="1:1" x14ac:dyDescent="0.25">
      <c r="A384" s="10"/>
    </row>
    <row r="385" spans="1:1" x14ac:dyDescent="0.25">
      <c r="A385" s="10"/>
    </row>
    <row r="386" spans="1:1" x14ac:dyDescent="0.25">
      <c r="A386" s="10"/>
    </row>
    <row r="387" spans="1:1" x14ac:dyDescent="0.25">
      <c r="A387" s="10"/>
    </row>
    <row r="388" spans="1:1" x14ac:dyDescent="0.25">
      <c r="A388" s="10"/>
    </row>
    <row r="389" spans="1:1" x14ac:dyDescent="0.25">
      <c r="A389" s="10"/>
    </row>
    <row r="390" spans="1:1" x14ac:dyDescent="0.25">
      <c r="A390" s="10"/>
    </row>
    <row r="391" spans="1:1" x14ac:dyDescent="0.25">
      <c r="A391" s="10"/>
    </row>
    <row r="392" spans="1:1" x14ac:dyDescent="0.25">
      <c r="A392" s="10"/>
    </row>
    <row r="393" spans="1:1" x14ac:dyDescent="0.25">
      <c r="A393" s="10"/>
    </row>
    <row r="394" spans="1:1" x14ac:dyDescent="0.25">
      <c r="A394" s="10"/>
    </row>
    <row r="395" spans="1:1" x14ac:dyDescent="0.25">
      <c r="A395" s="10"/>
    </row>
    <row r="396" spans="1:1" x14ac:dyDescent="0.25">
      <c r="A396" s="10"/>
    </row>
    <row r="397" spans="1:1" x14ac:dyDescent="0.25">
      <c r="A397" s="10"/>
    </row>
    <row r="398" spans="1:1" x14ac:dyDescent="0.25">
      <c r="A398" s="10"/>
    </row>
    <row r="399" spans="1:1" x14ac:dyDescent="0.25">
      <c r="A399" s="10"/>
    </row>
    <row r="400" spans="1:1" x14ac:dyDescent="0.25">
      <c r="A400" s="10"/>
    </row>
    <row r="401" spans="1:1" x14ac:dyDescent="0.25">
      <c r="A401" s="10"/>
    </row>
    <row r="402" spans="1:1" x14ac:dyDescent="0.25">
      <c r="A402" s="10"/>
    </row>
    <row r="403" spans="1:1" x14ac:dyDescent="0.25">
      <c r="A403" s="10"/>
    </row>
    <row r="404" spans="1:1" x14ac:dyDescent="0.25">
      <c r="A404" s="10"/>
    </row>
    <row r="405" spans="1:1" x14ac:dyDescent="0.25">
      <c r="A405" s="10"/>
    </row>
    <row r="406" spans="1:1" x14ac:dyDescent="0.25">
      <c r="A406" s="10"/>
    </row>
    <row r="407" spans="1:1" x14ac:dyDescent="0.25">
      <c r="A407" s="10"/>
    </row>
    <row r="408" spans="1:1" x14ac:dyDescent="0.25">
      <c r="A408" s="10"/>
    </row>
    <row r="409" spans="1:1" x14ac:dyDescent="0.25">
      <c r="A409" s="10"/>
    </row>
    <row r="410" spans="1:1" x14ac:dyDescent="0.25">
      <c r="A410" s="10"/>
    </row>
    <row r="411" spans="1:1" x14ac:dyDescent="0.25">
      <c r="A411" s="10"/>
    </row>
    <row r="412" spans="1:1" x14ac:dyDescent="0.25">
      <c r="A412" s="10"/>
    </row>
    <row r="413" spans="1:1" x14ac:dyDescent="0.25">
      <c r="A413" s="10"/>
    </row>
    <row r="414" spans="1:1" x14ac:dyDescent="0.25">
      <c r="A414" s="10"/>
    </row>
    <row r="415" spans="1:1" x14ac:dyDescent="0.25">
      <c r="A415" s="10"/>
    </row>
    <row r="416" spans="1:1" x14ac:dyDescent="0.25">
      <c r="A416" s="10"/>
    </row>
    <row r="417" spans="1:1" x14ac:dyDescent="0.25">
      <c r="A417" s="10"/>
    </row>
    <row r="418" spans="1:1" x14ac:dyDescent="0.25">
      <c r="A418" s="10"/>
    </row>
    <row r="419" spans="1:1" x14ac:dyDescent="0.25">
      <c r="A419" s="10"/>
    </row>
    <row r="420" spans="1:1" x14ac:dyDescent="0.25">
      <c r="A420" s="10"/>
    </row>
    <row r="421" spans="1:1" x14ac:dyDescent="0.25">
      <c r="A421" s="10"/>
    </row>
    <row r="422" spans="1:1" x14ac:dyDescent="0.25">
      <c r="A422" s="10"/>
    </row>
    <row r="423" spans="1:1" x14ac:dyDescent="0.25">
      <c r="A423" s="10"/>
    </row>
    <row r="424" spans="1:1" x14ac:dyDescent="0.25">
      <c r="A424" s="10"/>
    </row>
    <row r="425" spans="1:1" x14ac:dyDescent="0.25">
      <c r="A425" s="10"/>
    </row>
    <row r="426" spans="1:1" x14ac:dyDescent="0.25">
      <c r="A426" s="10"/>
    </row>
    <row r="427" spans="1:1" x14ac:dyDescent="0.25">
      <c r="A427" s="10"/>
    </row>
    <row r="428" spans="1:1" x14ac:dyDescent="0.25">
      <c r="A428" s="10"/>
    </row>
    <row r="429" spans="1:1" x14ac:dyDescent="0.25">
      <c r="A429" s="10"/>
    </row>
    <row r="430" spans="1:1" x14ac:dyDescent="0.25">
      <c r="A430" s="10"/>
    </row>
    <row r="431" spans="1:1" x14ac:dyDescent="0.25">
      <c r="A431" s="10"/>
    </row>
    <row r="432" spans="1:1" x14ac:dyDescent="0.25">
      <c r="A432" s="10"/>
    </row>
    <row r="433" spans="1:1" x14ac:dyDescent="0.25">
      <c r="A433" s="10"/>
    </row>
    <row r="434" spans="1:1" x14ac:dyDescent="0.25">
      <c r="A434" s="10"/>
    </row>
    <row r="435" spans="1:1" x14ac:dyDescent="0.25">
      <c r="A435" s="10"/>
    </row>
    <row r="436" spans="1:1" x14ac:dyDescent="0.25">
      <c r="A436" s="10"/>
    </row>
    <row r="437" spans="1:1" x14ac:dyDescent="0.25">
      <c r="A437" s="10"/>
    </row>
    <row r="438" spans="1:1" x14ac:dyDescent="0.25">
      <c r="A438" s="10"/>
    </row>
    <row r="439" spans="1:1" x14ac:dyDescent="0.25">
      <c r="A439" s="10"/>
    </row>
    <row r="440" spans="1:1" x14ac:dyDescent="0.25">
      <c r="A440" s="10"/>
    </row>
    <row r="441" spans="1:1" x14ac:dyDescent="0.25">
      <c r="A441" s="10"/>
    </row>
    <row r="442" spans="1:1" x14ac:dyDescent="0.25">
      <c r="A442" s="10"/>
    </row>
    <row r="443" spans="1:1" x14ac:dyDescent="0.25">
      <c r="A443" s="10"/>
    </row>
    <row r="444" spans="1:1" x14ac:dyDescent="0.25">
      <c r="A444" s="10"/>
    </row>
    <row r="445" spans="1:1" x14ac:dyDescent="0.25">
      <c r="A445" s="10"/>
    </row>
    <row r="446" spans="1:1" x14ac:dyDescent="0.25">
      <c r="A446" s="10"/>
    </row>
    <row r="447" spans="1:1" x14ac:dyDescent="0.25">
      <c r="A447" s="10"/>
    </row>
    <row r="448" spans="1:1" x14ac:dyDescent="0.25">
      <c r="A448" s="10"/>
    </row>
    <row r="449" spans="1:1" x14ac:dyDescent="0.25">
      <c r="A449" s="10"/>
    </row>
    <row r="450" spans="1:1" x14ac:dyDescent="0.25">
      <c r="A450" s="10"/>
    </row>
    <row r="451" spans="1:1" x14ac:dyDescent="0.25">
      <c r="A451" s="10"/>
    </row>
    <row r="452" spans="1:1" x14ac:dyDescent="0.25">
      <c r="A452" s="10"/>
    </row>
    <row r="453" spans="1:1" x14ac:dyDescent="0.25">
      <c r="A453" s="10"/>
    </row>
    <row r="454" spans="1:1" x14ac:dyDescent="0.25">
      <c r="A454" s="10"/>
    </row>
    <row r="455" spans="1:1" x14ac:dyDescent="0.25">
      <c r="A455" s="10"/>
    </row>
    <row r="456" spans="1:1" x14ac:dyDescent="0.25">
      <c r="A456" s="10"/>
    </row>
    <row r="457" spans="1:1" x14ac:dyDescent="0.25">
      <c r="A457" s="10"/>
    </row>
    <row r="458" spans="1:1" x14ac:dyDescent="0.25">
      <c r="A458" s="10"/>
    </row>
    <row r="459" spans="1:1" x14ac:dyDescent="0.25">
      <c r="A459" s="10"/>
    </row>
    <row r="460" spans="1:1" x14ac:dyDescent="0.25">
      <c r="A460" s="10"/>
    </row>
    <row r="461" spans="1:1" x14ac:dyDescent="0.25">
      <c r="A461" s="10"/>
    </row>
    <row r="462" spans="1:1" x14ac:dyDescent="0.25">
      <c r="A462" s="10"/>
    </row>
    <row r="463" spans="1:1" x14ac:dyDescent="0.25">
      <c r="A463" s="10"/>
    </row>
    <row r="464" spans="1:1" x14ac:dyDescent="0.25">
      <c r="A464" s="10"/>
    </row>
    <row r="465" spans="1:1" x14ac:dyDescent="0.25">
      <c r="A465" s="10"/>
    </row>
    <row r="466" spans="1:1" x14ac:dyDescent="0.25">
      <c r="A466" s="10"/>
    </row>
    <row r="467" spans="1:1" x14ac:dyDescent="0.25">
      <c r="A467" s="10"/>
    </row>
    <row r="468" spans="1:1" x14ac:dyDescent="0.25">
      <c r="A468" s="10"/>
    </row>
    <row r="469" spans="1:1" x14ac:dyDescent="0.25">
      <c r="A469" s="10"/>
    </row>
    <row r="470" spans="1:1" x14ac:dyDescent="0.25">
      <c r="A470" s="10"/>
    </row>
    <row r="471" spans="1:1" x14ac:dyDescent="0.25">
      <c r="A471" s="10"/>
    </row>
    <row r="472" spans="1:1" x14ac:dyDescent="0.25">
      <c r="A472" s="10"/>
    </row>
    <row r="473" spans="1:1" x14ac:dyDescent="0.25">
      <c r="A473" s="10"/>
    </row>
    <row r="474" spans="1:1" x14ac:dyDescent="0.25">
      <c r="A474" s="10"/>
    </row>
    <row r="475" spans="1:1" x14ac:dyDescent="0.25">
      <c r="A475" s="10"/>
    </row>
    <row r="476" spans="1:1" x14ac:dyDescent="0.25">
      <c r="A476" s="10"/>
    </row>
    <row r="477" spans="1:1" x14ac:dyDescent="0.25">
      <c r="A477" s="10"/>
    </row>
    <row r="478" spans="1:1" x14ac:dyDescent="0.25">
      <c r="A478" s="10"/>
    </row>
    <row r="479" spans="1:1" x14ac:dyDescent="0.25">
      <c r="A479" s="10"/>
    </row>
    <row r="480" spans="1:1" x14ac:dyDescent="0.25">
      <c r="A480" s="10"/>
    </row>
    <row r="481" spans="1:1" x14ac:dyDescent="0.25">
      <c r="A481" s="10"/>
    </row>
    <row r="482" spans="1:1" x14ac:dyDescent="0.25">
      <c r="A482" s="10"/>
    </row>
    <row r="483" spans="1:1" x14ac:dyDescent="0.25">
      <c r="A483" s="10"/>
    </row>
    <row r="484" spans="1:1" x14ac:dyDescent="0.25">
      <c r="A484" s="10"/>
    </row>
    <row r="485" spans="1:1" x14ac:dyDescent="0.25">
      <c r="A485" s="10"/>
    </row>
    <row r="486" spans="1:1" x14ac:dyDescent="0.25">
      <c r="A486" s="10"/>
    </row>
    <row r="487" spans="1:1" x14ac:dyDescent="0.25">
      <c r="A487" s="10"/>
    </row>
    <row r="488" spans="1:1" x14ac:dyDescent="0.25">
      <c r="A488" s="10"/>
    </row>
    <row r="489" spans="1:1" x14ac:dyDescent="0.25">
      <c r="A489" s="10"/>
    </row>
    <row r="490" spans="1:1" x14ac:dyDescent="0.25">
      <c r="A490" s="10"/>
    </row>
    <row r="491" spans="1:1" x14ac:dyDescent="0.25">
      <c r="A491" s="10"/>
    </row>
    <row r="492" spans="1:1" x14ac:dyDescent="0.25">
      <c r="A492" s="10"/>
    </row>
    <row r="493" spans="1:1" x14ac:dyDescent="0.25">
      <c r="A493" s="10"/>
    </row>
    <row r="494" spans="1:1" x14ac:dyDescent="0.25">
      <c r="A494" s="10"/>
    </row>
    <row r="495" spans="1:1" x14ac:dyDescent="0.25">
      <c r="A495" s="10"/>
    </row>
    <row r="496" spans="1:1" x14ac:dyDescent="0.25">
      <c r="A496" s="10"/>
    </row>
    <row r="497" spans="1:1" x14ac:dyDescent="0.25">
      <c r="A497" s="10"/>
    </row>
    <row r="498" spans="1:1" x14ac:dyDescent="0.25">
      <c r="A498" s="10"/>
    </row>
    <row r="499" spans="1:1" x14ac:dyDescent="0.25">
      <c r="A499" s="10"/>
    </row>
    <row r="500" spans="1:1" x14ac:dyDescent="0.25">
      <c r="A500" s="10"/>
    </row>
  </sheetData>
  <mergeCells count="11">
    <mergeCell ref="A23:D23"/>
    <mergeCell ref="A25:H25"/>
    <mergeCell ref="A27:D27"/>
    <mergeCell ref="A30:H30"/>
    <mergeCell ref="A31:H31"/>
    <mergeCell ref="A1:H1"/>
    <mergeCell ref="A2:H2"/>
    <mergeCell ref="A3:H3"/>
    <mergeCell ref="A20:D20"/>
    <mergeCell ref="A21:D21"/>
    <mergeCell ref="A22:D22"/>
  </mergeCells>
  <conditionalFormatting sqref="A5:H26 A28:H29 A27 E27:H27 A32:H500">
    <cfRule type="expression" dxfId="3" priority="1">
      <formula>$G5="A Receber"</formula>
    </cfRule>
  </conditionalFormatting>
  <conditionalFormatting sqref="A5:H26 A28:H29 A27 E27:H27 A32:H500">
    <cfRule type="expression" dxfId="2" priority="2">
      <formula>$G5="A Pagar"</formula>
    </cfRule>
  </conditionalFormatting>
  <dataValidations count="4">
    <dataValidation type="list" allowBlank="1" showInputMessage="1" showErrorMessage="1" sqref="D5:D26 D28:D29 D32:D100" xr:uid="{2681014F-EDCB-44DB-8B3C-FBEA7C388938}">
      <formula1>"Receita,Despesa,Provisao"</formula1>
    </dataValidation>
    <dataValidation type="list" allowBlank="1" showInputMessage="1" showErrorMessage="1" sqref="G5:G29 G32:G100" xr:uid="{1F85CED5-9F2C-44D9-B8E7-E8960A0707E7}">
      <formula1>"Recebido,Pago,A Receber,A Pagar,Provisionado"</formula1>
    </dataValidation>
    <dataValidation type="list" allowBlank="1" showInputMessage="1" showErrorMessage="1" sqref="F5:F29 F32:F100" xr:uid="{6F7BEFF6-A1BB-4839-9FA5-6714E1FEA6D5}">
      <formula1>"PIX,Transferencia,Boleto,Cartao,Debito Auto,Dinheiro,DARF,Reserva"</formula1>
    </dataValidation>
    <dataValidation type="list" allowBlank="1" showInputMessage="1" showErrorMessage="1" sqref="C5:C26 C28:C29 C32:C100" xr:uid="{BF941A78-5423-4748-9CAE-F6B9A0474ED9}">
      <formula1>"Vendas,Servicos,Custos Fixos,RH,Marketing,Impostos,Variaveis,Provisoes,Outros"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70A74-64FD-46E4-BD3E-D297710093CA}">
  <sheetPr>
    <tabColor rgb="FF1B4D3E"/>
  </sheetPr>
  <dimension ref="A1:H33"/>
  <sheetViews>
    <sheetView showGridLines="0" workbookViewId="0">
      <pane ySplit="4" topLeftCell="A12" activePane="bottomLeft" state="frozen"/>
      <selection pane="bottomLeft" activeCell="K10" sqref="K10"/>
    </sheetView>
  </sheetViews>
  <sheetFormatPr defaultRowHeight="15" x14ac:dyDescent="0.25"/>
  <cols>
    <col min="1" max="1" width="56.140625" customWidth="1"/>
    <col min="2" max="2" width="13.28515625" bestFit="1" customWidth="1"/>
    <col min="3" max="3" width="51.85546875" bestFit="1" customWidth="1"/>
    <col min="4" max="4" width="16.28515625" bestFit="1" customWidth="1"/>
    <col min="5" max="7" width="12.85546875" bestFit="1" customWidth="1"/>
    <col min="8" max="8" width="13.28515625" bestFit="1" customWidth="1"/>
  </cols>
  <sheetData>
    <row r="1" spans="1:8" ht="44.1" customHeight="1" x14ac:dyDescent="0.5">
      <c r="A1" s="2" t="s">
        <v>0</v>
      </c>
      <c r="B1" s="2"/>
      <c r="C1" s="2"/>
      <c r="D1" s="2"/>
      <c r="E1" s="2"/>
      <c r="F1" s="2"/>
      <c r="G1" s="2"/>
      <c r="H1" s="2"/>
    </row>
    <row r="2" spans="1:8" ht="27.95" customHeight="1" x14ac:dyDescent="0.25">
      <c r="A2" s="14" t="s">
        <v>80</v>
      </c>
      <c r="B2" s="14"/>
      <c r="C2" s="14"/>
      <c r="D2" s="14"/>
      <c r="E2" s="14"/>
      <c r="F2" s="14"/>
      <c r="G2" s="14"/>
      <c r="H2" s="14"/>
    </row>
    <row r="4" spans="1:8" ht="26.1" customHeight="1" x14ac:dyDescent="0.25">
      <c r="A4" s="15" t="s">
        <v>245</v>
      </c>
      <c r="B4" s="15"/>
      <c r="C4" s="15"/>
      <c r="D4" s="15"/>
      <c r="E4" s="15"/>
      <c r="F4" s="15"/>
      <c r="G4" s="15"/>
      <c r="H4" s="15"/>
    </row>
    <row r="5" spans="1:8" ht="21.95" customHeight="1" x14ac:dyDescent="0.25">
      <c r="A5" s="17" t="s">
        <v>78</v>
      </c>
      <c r="B5" s="29">
        <v>15000</v>
      </c>
      <c r="C5" s="18" t="s">
        <v>62</v>
      </c>
      <c r="D5" s="16"/>
      <c r="E5" s="16"/>
      <c r="F5" s="16"/>
      <c r="G5" s="16"/>
      <c r="H5" s="16"/>
    </row>
    <row r="6" spans="1:8" ht="21.95" customHeight="1" x14ac:dyDescent="0.25">
      <c r="A6" s="20" t="s">
        <v>63</v>
      </c>
      <c r="B6" s="30">
        <v>8500</v>
      </c>
      <c r="C6" s="127" t="s">
        <v>172</v>
      </c>
      <c r="D6" s="19"/>
      <c r="E6" s="19"/>
      <c r="F6" s="19"/>
      <c r="G6" s="19"/>
      <c r="H6" s="19"/>
    </row>
    <row r="7" spans="1:8" ht="21.95" customHeight="1" x14ac:dyDescent="0.25">
      <c r="A7" s="17" t="s">
        <v>79</v>
      </c>
      <c r="B7" s="29">
        <v>3200</v>
      </c>
      <c r="C7" s="18" t="s">
        <v>64</v>
      </c>
      <c r="D7" s="16"/>
      <c r="E7" s="16"/>
      <c r="F7" s="16"/>
      <c r="G7" s="16"/>
      <c r="H7" s="16"/>
    </row>
    <row r="8" spans="1:8" ht="21.95" customHeight="1" x14ac:dyDescent="0.25">
      <c r="A8" s="20" t="s">
        <v>65</v>
      </c>
      <c r="B8" s="30">
        <v>7800</v>
      </c>
      <c r="C8" s="127" t="s">
        <v>173</v>
      </c>
      <c r="D8" s="19"/>
      <c r="E8" s="19"/>
      <c r="F8" s="19"/>
      <c r="G8" s="19"/>
      <c r="H8" s="19"/>
    </row>
    <row r="9" spans="1:8" ht="21.95" customHeight="1" x14ac:dyDescent="0.25">
      <c r="A9" s="17" t="s">
        <v>66</v>
      </c>
      <c r="B9" s="29">
        <v>1070</v>
      </c>
      <c r="C9" s="18" t="s">
        <v>67</v>
      </c>
      <c r="D9" s="16"/>
      <c r="E9" s="16"/>
      <c r="F9" s="16"/>
      <c r="G9" s="16"/>
      <c r="H9" s="16"/>
    </row>
    <row r="10" spans="1:8" ht="27.95" customHeight="1" x14ac:dyDescent="0.25">
      <c r="A10" s="12" t="s">
        <v>68</v>
      </c>
      <c r="B10" s="248">
        <f>B6+B7-B8</f>
        <v>3900</v>
      </c>
      <c r="C10" s="21" t="e" cm="1">
        <f t="array" ref="C10" xml:space="preserve"> Receber + Estoque - A Pagar</f>
        <v>#NAME?</v>
      </c>
      <c r="D10" s="11"/>
      <c r="E10" s="11"/>
      <c r="F10" s="11"/>
      <c r="G10" s="11"/>
      <c r="H10" s="11"/>
    </row>
    <row r="11" spans="1:8" ht="27.95" customHeight="1" x14ac:dyDescent="0.25">
      <c r="A11" s="7" t="s">
        <v>81</v>
      </c>
      <c r="B11" s="249">
        <f>B5-B10</f>
        <v>11100</v>
      </c>
      <c r="C11" s="22" t="s">
        <v>82</v>
      </c>
      <c r="D11" s="6"/>
      <c r="E11" s="6"/>
      <c r="F11" s="6"/>
      <c r="G11" s="6"/>
      <c r="H11" s="6"/>
    </row>
    <row r="12" spans="1:8" ht="20.100000000000001" customHeight="1" x14ac:dyDescent="0.25">
      <c r="A12" s="128" t="s">
        <v>248</v>
      </c>
      <c r="B12" s="33"/>
      <c r="C12" s="33"/>
      <c r="D12" s="33"/>
      <c r="E12" s="33"/>
      <c r="F12" s="33"/>
      <c r="G12" s="33"/>
      <c r="H12" s="33"/>
    </row>
    <row r="13" spans="1:8" ht="26.1" customHeight="1" x14ac:dyDescent="0.25">
      <c r="A13" s="15" t="s">
        <v>246</v>
      </c>
      <c r="B13" s="15"/>
      <c r="C13" s="15"/>
      <c r="D13" s="15"/>
      <c r="E13" s="15"/>
      <c r="F13" s="15"/>
      <c r="G13" s="15"/>
      <c r="H13" s="15"/>
    </row>
    <row r="14" spans="1:8" ht="26.1" customHeight="1" x14ac:dyDescent="0.25">
      <c r="A14" s="23" t="s">
        <v>69</v>
      </c>
      <c r="B14" s="24">
        <v>46107</v>
      </c>
      <c r="C14" s="23" t="s">
        <v>70</v>
      </c>
      <c r="D14" s="23" t="s">
        <v>71</v>
      </c>
      <c r="E14" s="24">
        <v>46199</v>
      </c>
      <c r="F14" s="24">
        <v>46229</v>
      </c>
      <c r="G14" s="23" t="s">
        <v>72</v>
      </c>
      <c r="H14" s="23" t="s">
        <v>83</v>
      </c>
    </row>
    <row r="15" spans="1:8" ht="21.95" customHeight="1" x14ac:dyDescent="0.25">
      <c r="A15" s="17" t="s">
        <v>73</v>
      </c>
      <c r="B15" s="25">
        <v>17400</v>
      </c>
      <c r="C15" s="25">
        <v>18200</v>
      </c>
      <c r="D15" s="25">
        <v>17800</v>
      </c>
      <c r="E15" s="25">
        <v>19000</v>
      </c>
      <c r="F15" s="25">
        <v>18500</v>
      </c>
      <c r="G15" s="25">
        <v>20000</v>
      </c>
      <c r="H15" s="26">
        <f>AVERAGE(B15:G15)</f>
        <v>18483.333333333332</v>
      </c>
    </row>
    <row r="16" spans="1:8" ht="21.95" customHeight="1" x14ac:dyDescent="0.25">
      <c r="A16" s="20" t="s">
        <v>74</v>
      </c>
      <c r="B16" s="27">
        <v>6300</v>
      </c>
      <c r="C16" s="27">
        <v>6300</v>
      </c>
      <c r="D16" s="27">
        <v>6300</v>
      </c>
      <c r="E16" s="27">
        <v>6500</v>
      </c>
      <c r="F16" s="27">
        <v>6500</v>
      </c>
      <c r="G16" s="27">
        <v>6500</v>
      </c>
      <c r="H16" s="28">
        <f>AVERAGE(B16:G16)</f>
        <v>6400</v>
      </c>
    </row>
    <row r="17" spans="1:8" ht="21.95" customHeight="1" x14ac:dyDescent="0.25">
      <c r="A17" s="17" t="s">
        <v>75</v>
      </c>
      <c r="B17" s="25">
        <v>1140</v>
      </c>
      <c r="C17" s="25">
        <v>1200</v>
      </c>
      <c r="D17" s="25">
        <v>1100</v>
      </c>
      <c r="E17" s="25">
        <v>1300</v>
      </c>
      <c r="F17" s="25">
        <v>1250</v>
      </c>
      <c r="G17" s="25">
        <v>1350</v>
      </c>
      <c r="H17" s="26">
        <f>AVERAGE(B17:G17)</f>
        <v>1223.3333333333333</v>
      </c>
    </row>
    <row r="18" spans="1:8" ht="21.95" customHeight="1" x14ac:dyDescent="0.25">
      <c r="A18" s="20" t="s">
        <v>76</v>
      </c>
      <c r="B18" s="27">
        <v>1070</v>
      </c>
      <c r="C18" s="27">
        <v>1070</v>
      </c>
      <c r="D18" s="27">
        <v>1070</v>
      </c>
      <c r="E18" s="27">
        <v>1070</v>
      </c>
      <c r="F18" s="27">
        <v>1070</v>
      </c>
      <c r="G18" s="27">
        <v>1070</v>
      </c>
      <c r="H18" s="28">
        <f>AVERAGE(B18:G18)</f>
        <v>1070</v>
      </c>
    </row>
    <row r="19" spans="1:8" ht="21.95" customHeight="1" x14ac:dyDescent="0.25">
      <c r="A19" s="17" t="s">
        <v>77</v>
      </c>
      <c r="B19" s="25">
        <v>760</v>
      </c>
      <c r="C19" s="25">
        <v>800</v>
      </c>
      <c r="D19" s="25">
        <v>780</v>
      </c>
      <c r="E19" s="25">
        <v>850</v>
      </c>
      <c r="F19" s="25">
        <v>820</v>
      </c>
      <c r="G19" s="25">
        <v>900</v>
      </c>
      <c r="H19" s="26">
        <f>AVERAGE(B19:G19)</f>
        <v>818.33333333333337</v>
      </c>
    </row>
    <row r="20" spans="1:8" ht="27.95" customHeight="1" x14ac:dyDescent="0.25">
      <c r="A20" s="12" t="s">
        <v>84</v>
      </c>
      <c r="B20" s="248">
        <f>B15-B16-B17-B18-B19</f>
        <v>8130</v>
      </c>
      <c r="C20" s="248">
        <f>C15-C16-C17-C18-C19</f>
        <v>8830</v>
      </c>
      <c r="D20" s="248">
        <f>D15-D16-D17-D18-D19</f>
        <v>8550</v>
      </c>
      <c r="E20" s="248">
        <f>E15-E16-E17-E18-E19</f>
        <v>9280</v>
      </c>
      <c r="F20" s="248">
        <f>F15-F16-F17-F18-F19</f>
        <v>8860</v>
      </c>
      <c r="G20" s="248">
        <f>G15-G16-G17-G18-G19</f>
        <v>10180</v>
      </c>
      <c r="H20" s="248">
        <f>AVERAGE(B20:G20)</f>
        <v>8971.6666666666661</v>
      </c>
    </row>
    <row r="21" spans="1:8" ht="26.1" customHeight="1" x14ac:dyDescent="0.25">
      <c r="A21" s="7" t="s">
        <v>85</v>
      </c>
      <c r="B21" s="31">
        <f>IF(B15&gt;0,B20/B15,0)</f>
        <v>0.46724137931034482</v>
      </c>
      <c r="C21" s="31">
        <f>IF(C15&gt;0,C20/C15,0)</f>
        <v>0.48516483516483516</v>
      </c>
      <c r="D21" s="31">
        <f>IF(D15&gt;0,D20/D15,0)</f>
        <v>0.4803370786516854</v>
      </c>
      <c r="E21" s="31">
        <f>IF(E15&gt;0,E20/E15,0)</f>
        <v>0.48842105263157892</v>
      </c>
      <c r="F21" s="31">
        <f>IF(F15&gt;0,F20/F15,0)</f>
        <v>0.47891891891891891</v>
      </c>
      <c r="G21" s="31">
        <f>IF(G15&gt;0,G20/G15,0)</f>
        <v>0.50900000000000001</v>
      </c>
      <c r="H21" s="32">
        <f>AVERAGE(B21:G21)</f>
        <v>0.4848472107795605</v>
      </c>
    </row>
    <row r="23" spans="1:8" ht="26.1" customHeight="1" x14ac:dyDescent="0.25">
      <c r="A23" s="15" t="s">
        <v>247</v>
      </c>
      <c r="B23" s="15"/>
      <c r="C23" s="15"/>
      <c r="D23" s="15"/>
      <c r="E23" s="15"/>
      <c r="F23" s="15"/>
      <c r="G23" s="15"/>
      <c r="H23" s="15"/>
    </row>
    <row r="24" spans="1:8" ht="21.95" customHeight="1" x14ac:dyDescent="0.25">
      <c r="A24" s="34" t="s">
        <v>86</v>
      </c>
      <c r="B24" s="35">
        <v>4200</v>
      </c>
      <c r="C24" s="36" t="s">
        <v>87</v>
      </c>
      <c r="D24" s="33"/>
      <c r="E24" s="33"/>
      <c r="F24" s="33"/>
      <c r="G24" s="33"/>
      <c r="H24" s="33"/>
    </row>
    <row r="25" spans="1:8" ht="21.95" customHeight="1" x14ac:dyDescent="0.25">
      <c r="A25" s="38" t="s">
        <v>88</v>
      </c>
      <c r="B25" s="250">
        <f>B24*0.08</f>
        <v>336</v>
      </c>
      <c r="C25" s="39" t="s">
        <v>89</v>
      </c>
      <c r="D25" s="40" t="s">
        <v>90</v>
      </c>
      <c r="E25" s="37"/>
      <c r="F25" s="37"/>
      <c r="G25" s="37"/>
      <c r="H25" s="37"/>
    </row>
    <row r="26" spans="1:8" ht="21.95" customHeight="1" x14ac:dyDescent="0.25">
      <c r="A26" s="42" t="s">
        <v>91</v>
      </c>
      <c r="B26" s="251">
        <f>B24/12*1.3333</f>
        <v>466.65499999999997</v>
      </c>
      <c r="C26" s="43" t="s">
        <v>92</v>
      </c>
      <c r="D26" s="44" t="s">
        <v>90</v>
      </c>
      <c r="E26" s="41"/>
      <c r="F26" s="41"/>
      <c r="G26" s="41"/>
      <c r="H26" s="41"/>
    </row>
    <row r="27" spans="1:8" ht="21.95" customHeight="1" x14ac:dyDescent="0.25">
      <c r="A27" s="38" t="s">
        <v>93</v>
      </c>
      <c r="B27" s="250">
        <f>B24/12</f>
        <v>350</v>
      </c>
      <c r="C27" s="39" t="s">
        <v>94</v>
      </c>
      <c r="D27" s="40" t="s">
        <v>90</v>
      </c>
      <c r="E27" s="37"/>
      <c r="F27" s="37"/>
      <c r="G27" s="37"/>
      <c r="H27" s="37"/>
    </row>
    <row r="28" spans="1:8" ht="21.95" customHeight="1" x14ac:dyDescent="0.25">
      <c r="A28" s="42" t="s">
        <v>95</v>
      </c>
      <c r="B28" s="251">
        <f>B24*0.2</f>
        <v>840</v>
      </c>
      <c r="C28" s="43" t="s">
        <v>96</v>
      </c>
      <c r="D28" s="44" t="s">
        <v>90</v>
      </c>
      <c r="E28" s="41"/>
      <c r="F28" s="41"/>
      <c r="G28" s="41"/>
      <c r="H28" s="41"/>
    </row>
    <row r="29" spans="1:8" ht="21.95" customHeight="1" x14ac:dyDescent="0.25">
      <c r="A29" s="38" t="s">
        <v>97</v>
      </c>
      <c r="B29" s="250">
        <f>AVERAGE(B15:G15)*0.06</f>
        <v>1108.9999999999998</v>
      </c>
      <c r="C29" s="39" t="s">
        <v>98</v>
      </c>
      <c r="D29" s="40" t="s">
        <v>90</v>
      </c>
      <c r="E29" s="37"/>
      <c r="F29" s="37"/>
      <c r="G29" s="37"/>
      <c r="H29" s="37"/>
    </row>
    <row r="30" spans="1:8" ht="21.95" customHeight="1" x14ac:dyDescent="0.25">
      <c r="A30" s="42" t="s">
        <v>99</v>
      </c>
      <c r="B30" s="251">
        <f>AVERAGE(B20:G20)*0.15/3</f>
        <v>448.58333333333326</v>
      </c>
      <c r="C30" s="43" t="s">
        <v>100</v>
      </c>
      <c r="D30" s="44" t="s">
        <v>90</v>
      </c>
      <c r="E30" s="41"/>
      <c r="F30" s="41"/>
      <c r="G30" s="41"/>
      <c r="H30" s="41"/>
    </row>
    <row r="31" spans="1:8" ht="27.95" customHeight="1" x14ac:dyDescent="0.3">
      <c r="A31" s="13" t="s">
        <v>101</v>
      </c>
      <c r="B31" s="252">
        <f>B25+B26+B27+B28+B29+B30</f>
        <v>3550.2383333333328</v>
      </c>
      <c r="C31" s="13"/>
      <c r="D31" s="13"/>
      <c r="E31" s="13"/>
      <c r="F31" s="13"/>
      <c r="G31" s="13"/>
      <c r="H31" s="13"/>
    </row>
    <row r="33" spans="1:8" ht="21.95" customHeight="1" x14ac:dyDescent="0.25">
      <c r="A33" s="46" t="s">
        <v>259</v>
      </c>
      <c r="B33" s="45"/>
      <c r="C33" s="45"/>
      <c r="D33" s="45"/>
      <c r="E33" s="45"/>
      <c r="F33" s="45"/>
      <c r="G33" s="45"/>
      <c r="H33" s="45"/>
    </row>
  </sheetData>
  <mergeCells count="6">
    <mergeCell ref="A1:H1"/>
    <mergeCell ref="A2:H2"/>
    <mergeCell ref="A4:H4"/>
    <mergeCell ref="A13:H13"/>
    <mergeCell ref="A23:H23"/>
    <mergeCell ref="A33:H33"/>
  </mergeCells>
  <pageMargins left="0.511811024" right="0.511811024" top="0.78740157499999996" bottom="0.78740157499999996" header="0.31496062000000002" footer="0.31496062000000002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DB520-0775-4B5D-9B8B-A02B7E3FDAAE}">
  <sheetPr>
    <tabColor rgb="FF888888"/>
  </sheetPr>
  <dimension ref="A1:F6"/>
  <sheetViews>
    <sheetView showGridLines="0" workbookViewId="0"/>
  </sheetViews>
  <sheetFormatPr defaultRowHeight="15" x14ac:dyDescent="0.25"/>
  <sheetData>
    <row r="1" spans="1:6" ht="27.95" customHeight="1" x14ac:dyDescent="0.25">
      <c r="A1" s="23" t="s">
        <v>162</v>
      </c>
      <c r="B1" s="23" t="s">
        <v>163</v>
      </c>
      <c r="C1" s="23" t="s">
        <v>164</v>
      </c>
      <c r="D1" s="23" t="s">
        <v>165</v>
      </c>
      <c r="E1" s="23" t="s">
        <v>166</v>
      </c>
      <c r="F1" s="23" t="s">
        <v>167</v>
      </c>
    </row>
    <row r="2" spans="1:6" ht="69.95" customHeight="1" x14ac:dyDescent="0.25">
      <c r="A2" s="112">
        <v>1</v>
      </c>
      <c r="B2" s="113">
        <v>46089</v>
      </c>
      <c r="C2" s="112" t="s">
        <v>180</v>
      </c>
      <c r="D2" s="112" t="s">
        <v>181</v>
      </c>
      <c r="E2" s="112" t="s">
        <v>182</v>
      </c>
      <c r="F2" s="112" t="s">
        <v>183</v>
      </c>
    </row>
    <row r="3" spans="1:6" ht="69.95" customHeight="1" x14ac:dyDescent="0.25">
      <c r="A3" s="230">
        <v>2</v>
      </c>
      <c r="B3" s="231">
        <v>46089</v>
      </c>
      <c r="C3" s="230" t="s">
        <v>184</v>
      </c>
      <c r="D3" s="230" t="s">
        <v>185</v>
      </c>
      <c r="E3" s="230" t="s">
        <v>186</v>
      </c>
      <c r="F3" s="230" t="s">
        <v>187</v>
      </c>
    </row>
    <row r="4" spans="1:6" x14ac:dyDescent="0.25">
      <c r="A4">
        <v>3</v>
      </c>
      <c r="B4" s="10">
        <v>46090</v>
      </c>
      <c r="C4" t="s">
        <v>188</v>
      </c>
      <c r="D4" t="s">
        <v>189</v>
      </c>
      <c r="E4" t="s">
        <v>190</v>
      </c>
      <c r="F4" t="s">
        <v>191</v>
      </c>
    </row>
    <row r="5" spans="1:6" x14ac:dyDescent="0.25">
      <c r="A5">
        <v>4</v>
      </c>
      <c r="B5" s="10">
        <v>46090</v>
      </c>
      <c r="C5" t="s">
        <v>249</v>
      </c>
      <c r="D5" t="s">
        <v>250</v>
      </c>
      <c r="E5" t="s">
        <v>251</v>
      </c>
      <c r="F5" t="s">
        <v>252</v>
      </c>
    </row>
    <row r="6" spans="1:6" x14ac:dyDescent="0.25">
      <c r="A6">
        <v>5</v>
      </c>
      <c r="B6" s="10">
        <v>46090</v>
      </c>
      <c r="C6" t="s">
        <v>262</v>
      </c>
      <c r="D6" t="s">
        <v>263</v>
      </c>
      <c r="E6" t="s">
        <v>264</v>
      </c>
      <c r="F6" t="s">
        <v>265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MARTINS | Gestão</vt:lpstr>
      <vt:lpstr>Manual de Uso</vt:lpstr>
      <vt:lpstr>Dashboard</vt:lpstr>
      <vt:lpstr>Lançamentos</vt:lpstr>
      <vt:lpstr>Projeções</vt:lpstr>
      <vt:lpstr>Claude Log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Martins</dc:creator>
  <cp:lastModifiedBy>Leandro Martins</cp:lastModifiedBy>
  <dcterms:created xsi:type="dcterms:W3CDTF">2026-03-08T20:21:21Z</dcterms:created>
  <dcterms:modified xsi:type="dcterms:W3CDTF">2026-03-09T03:02:00Z</dcterms:modified>
</cp:coreProperties>
</file>